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21. אנרגיה מקיימת ברשויות מקומיות\תוכנית חומש רשויות מיעוטים\רשויות ערביות\קול קורא 20.24\"/>
    </mc:Choice>
  </mc:AlternateContent>
  <bookViews>
    <workbookView xWindow="0" yWindow="0" windowWidth="28800" windowHeight="10905"/>
  </bookViews>
  <sheets>
    <sheet name="תכנית ראשונית קול קורא 24_20" sheetId="3" r:id="rId1"/>
    <sheet name="מקרא" sheetId="2" state="hidden" r:id="rId2"/>
  </sheets>
  <externalReferences>
    <externalReference r:id="rId3"/>
  </externalReferences>
  <definedNames>
    <definedName name="אנרגיה_מתחדשת">מקרא!$O$15:$O$17</definedName>
    <definedName name="דמי_ניהול">מקרא!$Q$15</definedName>
    <definedName name="התייעלות_באנרגיה">מקרא!$N$15:$N$20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5" i="3" l="1"/>
  <c r="K13" i="3"/>
  <c r="K14" i="3"/>
  <c r="P15" i="3"/>
  <c r="B67" i="2" l="1"/>
  <c r="B66" i="2"/>
  <c r="B65" i="2"/>
  <c r="B64" i="2"/>
  <c r="B63" i="2"/>
  <c r="B62" i="2"/>
  <c r="B61" i="2"/>
  <c r="B60" i="2"/>
  <c r="B59" i="2"/>
  <c r="B58" i="2"/>
  <c r="B57" i="2"/>
  <c r="B56" i="2"/>
  <c r="B55" i="2"/>
  <c r="B54" i="2"/>
  <c r="B53" i="2"/>
  <c r="B52" i="2"/>
  <c r="B51" i="2"/>
  <c r="B50" i="2"/>
  <c r="B49" i="2"/>
  <c r="B48" i="2"/>
  <c r="B39" i="2"/>
  <c r="B38" i="2"/>
  <c r="B37" i="2"/>
  <c r="B36" i="2"/>
  <c r="B35" i="2"/>
  <c r="B34" i="2"/>
  <c r="B33" i="2"/>
  <c r="B32" i="2"/>
  <c r="B31" i="2"/>
  <c r="B30" i="2"/>
  <c r="B29" i="2"/>
  <c r="B28" i="2"/>
  <c r="B27" i="2"/>
  <c r="B26" i="2"/>
  <c r="B25" i="2"/>
  <c r="B24" i="2"/>
  <c r="B23" i="2"/>
  <c r="B22" i="2"/>
  <c r="B21" i="2"/>
  <c r="B20" i="2"/>
  <c r="B19" i="2"/>
  <c r="B18" i="2"/>
  <c r="B17" i="2"/>
  <c r="B16" i="2"/>
  <c r="B15" i="2"/>
  <c r="B14" i="2"/>
  <c r="B13" i="2"/>
  <c r="B12" i="2"/>
  <c r="B11" i="2"/>
  <c r="B10" i="2"/>
  <c r="B9" i="2"/>
  <c r="B8" i="2"/>
  <c r="B7" i="2"/>
  <c r="B6" i="2"/>
  <c r="B5" i="2"/>
  <c r="B4" i="2"/>
  <c r="B3" i="2"/>
  <c r="B2" i="2"/>
  <c r="J33" i="3" l="1"/>
  <c r="K48" i="3"/>
  <c r="L15" i="3"/>
  <c r="M15" i="3"/>
  <c r="N15" i="3"/>
  <c r="O15" i="3"/>
  <c r="K46" i="3" l="1"/>
  <c r="O24" i="2" s="1"/>
  <c r="K16" i="3"/>
  <c r="I38" i="3" l="1"/>
  <c r="O12" i="3"/>
  <c r="P12" i="3" s="1"/>
  <c r="O13" i="3"/>
  <c r="P13" i="3" s="1"/>
  <c r="O14" i="3"/>
  <c r="P14" i="3" s="1"/>
  <c r="O11" i="3"/>
  <c r="P11" i="3" s="1"/>
  <c r="P16" i="3" l="1"/>
  <c r="H48" i="3" s="1"/>
  <c r="J48" i="3"/>
  <c r="I48" i="3" s="1"/>
  <c r="M13" i="3"/>
  <c r="M14" i="3"/>
  <c r="Q21" i="2"/>
  <c r="J46" i="3" l="1"/>
  <c r="O23" i="2" s="1"/>
  <c r="J38" i="2"/>
  <c r="J37" i="2"/>
  <c r="L44" i="3" l="1"/>
  <c r="O26" i="2"/>
  <c r="J34" i="2" l="1"/>
  <c r="K38" i="3" s="1"/>
  <c r="J33" i="2"/>
  <c r="S22" i="2"/>
  <c r="S19" i="2"/>
  <c r="S18" i="2"/>
  <c r="S17" i="2"/>
  <c r="S16" i="2"/>
  <c r="S15" i="2"/>
  <c r="S14" i="2"/>
  <c r="S10" i="2"/>
  <c r="S9" i="2"/>
  <c r="S8" i="2"/>
  <c r="S7" i="2"/>
  <c r="S6" i="2"/>
  <c r="S5" i="2"/>
  <c r="T30" i="2"/>
  <c r="T19" i="2"/>
  <c r="T10" i="2"/>
  <c r="T29" i="2"/>
  <c r="T18" i="2"/>
  <c r="T9" i="2"/>
  <c r="N14" i="3"/>
  <c r="T28" i="2" s="1"/>
  <c r="T17" i="2"/>
  <c r="L14" i="3"/>
  <c r="T8" i="2" s="1"/>
  <c r="N13" i="3"/>
  <c r="T27" i="2" s="1"/>
  <c r="T16" i="2"/>
  <c r="L13" i="3"/>
  <c r="T7" i="2" s="1"/>
  <c r="N12" i="3"/>
  <c r="T26" i="2" s="1"/>
  <c r="T15" i="2"/>
  <c r="T6" i="2"/>
  <c r="N11" i="3"/>
  <c r="T25" i="2" s="1"/>
  <c r="T14" i="2"/>
  <c r="T5" i="2"/>
  <c r="J35" i="3" l="1"/>
  <c r="J38" i="3"/>
  <c r="L33" i="3" s="1"/>
  <c r="H33" i="3" s="1"/>
  <c r="K35" i="3"/>
  <c r="T20" i="2"/>
  <c r="T11" i="2"/>
  <c r="T31" i="2"/>
  <c r="J16" i="3" l="1"/>
  <c r="J44" i="3" l="1"/>
  <c r="H44" i="3" s="1"/>
  <c r="O28" i="2" l="1"/>
</calcChain>
</file>

<file path=xl/sharedStrings.xml><?xml version="1.0" encoding="utf-8"?>
<sst xmlns="http://schemas.openxmlformats.org/spreadsheetml/2006/main" count="211" uniqueCount="170">
  <si>
    <t>אנרגיה מתחדשת</t>
  </si>
  <si>
    <t>התייעלות באנרגיה</t>
  </si>
  <si>
    <t>ייצור אנרגיה מתחדשת</t>
  </si>
  <si>
    <t>החלפת צ'ילר בצ'ילר</t>
  </si>
  <si>
    <t>החלפת צ'ילר במזגן</t>
  </si>
  <si>
    <t>החלפת צ'ילר ב-VRF</t>
  </si>
  <si>
    <t>החלפת מזגן ישן במזגן חדש</t>
  </si>
  <si>
    <t>הוספת מאווררי תקרה</t>
  </si>
  <si>
    <t>שדרוג מערכות תאורה</t>
  </si>
  <si>
    <t>הוספת מערכות אנרגיה תרמו סולארית ו/או משאבות חום לחימום מים</t>
  </si>
  <si>
    <t xml:space="preserve">התקנת מערכת ניהול אנרגיה </t>
  </si>
  <si>
    <t>אגירת אנרגיה</t>
  </si>
  <si>
    <t>דמי ניהול</t>
  </si>
  <si>
    <t>סה"כ</t>
  </si>
  <si>
    <t>שם רשות (גוף נתמך)</t>
  </si>
  <si>
    <t>נצרת</t>
  </si>
  <si>
    <t>אום אל-פחם</t>
  </si>
  <si>
    <t>טייבה</t>
  </si>
  <si>
    <t>שפרעם</t>
  </si>
  <si>
    <t>טמרה</t>
  </si>
  <si>
    <t>סח'נין</t>
  </si>
  <si>
    <t>באקה אל-גרביה</t>
  </si>
  <si>
    <t>טירה</t>
  </si>
  <si>
    <t>עראבה</t>
  </si>
  <si>
    <t>ערערה</t>
  </si>
  <si>
    <t>כפר קאסם</t>
  </si>
  <si>
    <t>כפר כנא</t>
  </si>
  <si>
    <t>קלנסווה</t>
  </si>
  <si>
    <t>ג'דיידה-מכר</t>
  </si>
  <si>
    <t>כפר מנדא</t>
  </si>
  <si>
    <t>כפר קרע</t>
  </si>
  <si>
    <t>יפיע</t>
  </si>
  <si>
    <t>ריינה</t>
  </si>
  <si>
    <t>מעלה עירון</t>
  </si>
  <si>
    <t>מג'ד אל-כרום</t>
  </si>
  <si>
    <t>ג'סר א-זרקא</t>
  </si>
  <si>
    <t>אכסאל</t>
  </si>
  <si>
    <t>טורעאן</t>
  </si>
  <si>
    <t>כאבול</t>
  </si>
  <si>
    <t>עין מאהל</t>
  </si>
  <si>
    <t>אעבלין</t>
  </si>
  <si>
    <t>פוריידיס</t>
  </si>
  <si>
    <t>נחף</t>
  </si>
  <si>
    <t>דייר אל-אסד</t>
  </si>
  <si>
    <t>ג'ת</t>
  </si>
  <si>
    <t>דבורייה</t>
  </si>
  <si>
    <t>דייר חנא</t>
  </si>
  <si>
    <t>בסמ"ה</t>
  </si>
  <si>
    <t>ג'לג'וליה</t>
  </si>
  <si>
    <t>כפר יאסיף</t>
  </si>
  <si>
    <t>בועיינה-נוג'ידאת</t>
  </si>
  <si>
    <t>ביר אל-מכסור</t>
  </si>
  <si>
    <t>עילוט</t>
  </si>
  <si>
    <t>משהד</t>
  </si>
  <si>
    <t>בענה</t>
  </si>
  <si>
    <t>זרזיר</t>
  </si>
  <si>
    <t>אל-בטוף</t>
  </si>
  <si>
    <t>בוסתן אל-מרג'</t>
  </si>
  <si>
    <t>בסמת טבעון</t>
  </si>
  <si>
    <t>אבו גוש</t>
  </si>
  <si>
    <t>זמר</t>
  </si>
  <si>
    <t>שעב</t>
  </si>
  <si>
    <t>טובא-זנגרייה</t>
  </si>
  <si>
    <t>שבלי - אום אל-גנם</t>
  </si>
  <si>
    <t>כעביה-טבאש-חג'אג'רה</t>
  </si>
  <si>
    <t>עיילבון</t>
  </si>
  <si>
    <t>מזרעה</t>
  </si>
  <si>
    <t>כפר ברא</t>
  </si>
  <si>
    <t>כאוכב אבו אל-היג'א</t>
  </si>
  <si>
    <t>מעיליא</t>
  </si>
  <si>
    <t>פסוטה</t>
  </si>
  <si>
    <t>ג'ש (גוש חלב)</t>
  </si>
  <si>
    <t>ע'ג'ר</t>
  </si>
  <si>
    <t>שם רשות (גוף מבקש)</t>
  </si>
  <si>
    <t>אשכול רשויות הגליל והעמקים</t>
  </si>
  <si>
    <t>אשכול רשויות בית הכרם</t>
  </si>
  <si>
    <t>אשכול רשויות גליל מערבי</t>
  </si>
  <si>
    <t>אשכול רשויות גליל מזרחי</t>
  </si>
  <si>
    <t>שם הגוף המבקש</t>
  </si>
  <si>
    <t>שם מלא &gt;</t>
  </si>
  <si>
    <t xml:space="preserve">תפקיד &gt; </t>
  </si>
  <si>
    <t>מספר טלפון נייד &gt;</t>
  </si>
  <si>
    <t xml:space="preserve">דואר אלקטרוני &gt; </t>
  </si>
  <si>
    <t>סך התמיכה המבוקשת (₪)</t>
  </si>
  <si>
    <t>סוג פרויקט</t>
  </si>
  <si>
    <t>תאורת חוץ</t>
  </si>
  <si>
    <t>תאורת פנים</t>
  </si>
  <si>
    <t>החלפת צ'ילרים</t>
  </si>
  <si>
    <t>מערכות ניהול אנרגיה</t>
  </si>
  <si>
    <t>מערכת אגירת אנרגיה</t>
  </si>
  <si>
    <t>תחום</t>
  </si>
  <si>
    <t>מערכת ניהול אנרגיה</t>
  </si>
  <si>
    <t>אחוז מענק</t>
  </si>
  <si>
    <t>מקדם חיסכון\ ייצור</t>
  </si>
  <si>
    <t>ולידציות</t>
  </si>
  <si>
    <t>התייעלות</t>
  </si>
  <si>
    <t>מס' סידורי</t>
  </si>
  <si>
    <t>עומד בתנאי</t>
  </si>
  <si>
    <t>מספרים לוולידציות</t>
  </si>
  <si>
    <t>ייצור</t>
  </si>
  <si>
    <t>שימו לב!</t>
  </si>
  <si>
    <t xml:space="preserve">מועצה אזורית מטה יהודה </t>
  </si>
  <si>
    <t>שם רשות = מועצה</t>
  </si>
  <si>
    <t>התייעלות_באנרגיה</t>
  </si>
  <si>
    <t>מערכת_ניהול_אנרגיה</t>
  </si>
  <si>
    <t>דמי_ניהול</t>
  </si>
  <si>
    <t>שם בתא</t>
  </si>
  <si>
    <t>אנרגיה_מתחדשת</t>
  </si>
  <si>
    <t>החלפת מזגנים</t>
  </si>
  <si>
    <t>מאווררי תקרה</t>
  </si>
  <si>
    <t>מערכות PV</t>
  </si>
  <si>
    <t>קירוי סולארי</t>
  </si>
  <si>
    <t>איגוד ערים לאיכות הסביבה בית נטופה</t>
  </si>
  <si>
    <t>איגוד ערים לאיכות הסביבה שרון כרמל חדרה</t>
  </si>
  <si>
    <t>איגוד ערים לאיכות הסביבה המשולש הדרומי</t>
  </si>
  <si>
    <t>אוכלוסייה</t>
  </si>
  <si>
    <t xml:space="preserve">גובה מענק </t>
  </si>
  <si>
    <t>התמיכה המבוקשת על מנת להעלות</t>
  </si>
  <si>
    <t xml:space="preserve">מ10,000 קוט"ש. יש לעדכן את סך </t>
  </si>
  <si>
    <t>את סכום ההיקף.</t>
  </si>
  <si>
    <t xml:space="preserve"> את סכום ההספק.</t>
  </si>
  <si>
    <t>היקף ההתייעלות השנתי הצפוי בשימוש באנרגיה חייב להיות גבוה</t>
  </si>
  <si>
    <t>ההספק המותקן הצפוי בפרויקט לייצור חשמל אינו יכול להיות נמוך</t>
  </si>
  <si>
    <t>אחוז מענק - התייעלות</t>
  </si>
  <si>
    <t>אחוז מענק - מתחדשות</t>
  </si>
  <si>
    <t>ולידציית אחוז מענק לרשות הנבחרת</t>
  </si>
  <si>
    <t>מתחדשות</t>
  </si>
  <si>
    <t>ההספק המותקן הצפוי בפרויקט אגירה אינו יכול להיות נמוך</t>
  </si>
  <si>
    <t>אגירה</t>
  </si>
  <si>
    <t xml:space="preserve">שם היישוב/ים בתוך המועצה (מילוי ידני) &gt; </t>
  </si>
  <si>
    <t xml:space="preserve">שם הרשות המקומית (מבחירה מרשימה) &gt; </t>
  </si>
  <si>
    <t>פרטי המגיש מטעם הגוף המבקש</t>
  </si>
  <si>
    <t>עבור מי ההגשה?</t>
  </si>
  <si>
    <t>היקף ההתייעלות השנתי הצפוי בשימוש באנרגיה (קוט"ש)</t>
  </si>
  <si>
    <t>ההספק המותקן הצפוי בפרויקט לייצור חשמל (קו"ט)</t>
  </si>
  <si>
    <t>קיבולת אגירה (קו"ט)</t>
  </si>
  <si>
    <t>שיעור תמיכת המשרד המקסימלית מתוך סך עלות הפרויקט (%)</t>
  </si>
  <si>
    <t xml:space="preserve">שם הגוף המבקש (בחירה מרשימה) &gt; </t>
  </si>
  <si>
    <t>אחוז מכלל מענק - התייעלות</t>
  </si>
  <si>
    <t>אחוז מכלל מענק - מתחדשות</t>
  </si>
  <si>
    <t>אחוזי מענק</t>
  </si>
  <si>
    <t>מס'</t>
  </si>
  <si>
    <t xml:space="preserve">אשכול רשויות המפרץ </t>
  </si>
  <si>
    <t xml:space="preserve">אשכול רשויות השרון </t>
  </si>
  <si>
    <t>אשכול רשויות מישור החוף</t>
  </si>
  <si>
    <t>אשכול רשויות כנרת ועמקים</t>
  </si>
  <si>
    <t xml:space="preserve">שימו לב! </t>
  </si>
  <si>
    <t xml:space="preserve">בפרויקט מערכת ניהול אנרגיה יש להזין </t>
  </si>
  <si>
    <t>עד 35,000 ₪ בסך התמיכה המבוקשת</t>
  </si>
  <si>
    <t>מערכת ניהול</t>
  </si>
  <si>
    <t xml:space="preserve">מ15 קילוואט. יש לעדכן את סך </t>
  </si>
  <si>
    <t>יותר מ-50 קוט"ש. יש לעדכן את סך</t>
  </si>
  <si>
    <t>אחוזי פרויקט</t>
  </si>
  <si>
    <t xml:space="preserve">שימו לב! סך התמיכה המבוקשת גבוה מסך התמיכה המקסימלית של המשרד! </t>
  </si>
  <si>
    <t>סך גדול מדי</t>
  </si>
  <si>
    <t>שימו לב! סך התמיכה המבוקשת בהתייעלות באנרגיה גדולה מתנאי הקול קורא. ניתן להסתייע במחשבון העזר.</t>
  </si>
  <si>
    <t>שימו לב! סך התמיכה המבוקשת באנרגיה מתחדשת גדולה מתנאי הקול קורא. ניתן להסתייע במחשבון העזר.</t>
  </si>
  <si>
    <t>דמי ניהול (₪)</t>
  </si>
  <si>
    <t xml:space="preserve">מועצה אזורית הגלבוע </t>
  </si>
  <si>
    <t xml:space="preserve">מועצה אזורית זבולון </t>
  </si>
  <si>
    <t xml:space="preserve">מועצה אזורית חוף הכרמל </t>
  </si>
  <si>
    <t xml:space="preserve">מועצה אזורית מטה אשר </t>
  </si>
  <si>
    <t xml:space="preserve">מועצה אזורית מנשה </t>
  </si>
  <si>
    <t xml:space="preserve">מועצה אזורית משגב </t>
  </si>
  <si>
    <t>מועצה אזורית עמק יזרעאל</t>
  </si>
  <si>
    <t>פרטי פרויקטים (ניתן להזין עד ארבעה פרויקטים)</t>
  </si>
  <si>
    <t>סך עלות הפרויקט המינימלית ללא דמי ניהול (₪ כולל מע"מ)</t>
  </si>
  <si>
    <t>תחום פרויקט: התייעלות באנרגיה או יצור אנרגיה מתחדשת 
(בחירה מרשימה)</t>
  </si>
  <si>
    <r>
      <t xml:space="preserve">סוג הפרויקט
(בחירה מרשימה </t>
    </r>
    <r>
      <rPr>
        <b/>
        <sz val="11"/>
        <color theme="1"/>
        <rFont val="Arial"/>
        <family val="2"/>
      </rPr>
      <t xml:space="preserve">לאחר
</t>
    </r>
    <r>
      <rPr>
        <sz val="11"/>
        <color theme="1"/>
        <rFont val="Arial"/>
        <family val="2"/>
      </rPr>
      <t>בחירת תחום הפרויקט)</t>
    </r>
  </si>
  <si>
    <t>תכנית עבודה ראשונית: יש למלא פרטי גוף נתמך ופרטים מזהים של המבקש.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</si>
</sst>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 #,##0.00_ ;_ * \-#,##0.00_ ;_ * &quot;-&quot;??_ ;_ @_ "/>
    <numFmt numFmtId="164" formatCode="_ * #,##0.0_ ;_ * \-#,##0.0_ ;_ * &quot;-&quot;??_ ;_ @_ "/>
    <numFmt numFmtId="165" formatCode="&quot;₪&quot;\ #,##0.00"/>
    <numFmt numFmtId="166" formatCode="&quot;₪&quot;\ #,##0"/>
    <numFmt numFmtId="167" formatCode="_ * #,##0_ ;_ * \-#,##0_ ;_ * &quot;-&quot;??_ ;_ @_ "/>
    <numFmt numFmtId="168" formatCode="&quot;₪&quot;\ #,##0.0"/>
    <numFmt numFmtId="169" formatCode="0.00000000"/>
  </numFmts>
  <fonts count="19" x14ac:knownFonts="1">
    <font>
      <sz val="11"/>
      <color theme="1"/>
      <name val="Arial"/>
      <family val="2"/>
      <charset val="177"/>
      <scheme val="minor"/>
    </font>
    <font>
      <b/>
      <sz val="11"/>
      <color theme="0"/>
      <name val="Arial"/>
      <family val="2"/>
      <charset val="177"/>
      <scheme val="minor"/>
    </font>
    <font>
      <sz val="11"/>
      <color theme="0"/>
      <name val="Arial"/>
      <family val="2"/>
      <charset val="177"/>
      <scheme val="minor"/>
    </font>
    <font>
      <b/>
      <sz val="11"/>
      <name val="Arial"/>
      <family val="2"/>
    </font>
    <font>
      <b/>
      <sz val="11"/>
      <color theme="0"/>
      <name val="Arial"/>
      <family val="2"/>
    </font>
    <font>
      <sz val="12"/>
      <color theme="1"/>
      <name val="Arial"/>
      <family val="2"/>
    </font>
    <font>
      <b/>
      <sz val="12"/>
      <color theme="1"/>
      <name val="Arial"/>
      <family val="2"/>
    </font>
    <font>
      <sz val="11"/>
      <color theme="1"/>
      <name val="Arial"/>
      <family val="2"/>
    </font>
    <font>
      <sz val="16"/>
      <color theme="1"/>
      <name val="Arial"/>
      <family val="2"/>
    </font>
    <font>
      <b/>
      <sz val="11"/>
      <color theme="1"/>
      <name val="Arial"/>
      <family val="2"/>
    </font>
    <font>
      <b/>
      <sz val="16"/>
      <color theme="1"/>
      <name val="Arial"/>
      <family val="2"/>
      <scheme val="minor"/>
    </font>
    <font>
      <b/>
      <sz val="12"/>
      <color theme="1"/>
      <name val="Arial"/>
      <family val="2"/>
      <scheme val="minor"/>
    </font>
    <font>
      <sz val="11"/>
      <color theme="1"/>
      <name val="Arial"/>
      <family val="2"/>
      <charset val="177"/>
      <scheme val="minor"/>
    </font>
    <font>
      <sz val="11"/>
      <name val="Arial"/>
      <family val="2"/>
      <charset val="177"/>
      <scheme val="minor"/>
    </font>
    <font>
      <b/>
      <sz val="12"/>
      <name val="Arial"/>
      <family val="2"/>
      <charset val="177"/>
      <scheme val="minor"/>
    </font>
    <font>
      <b/>
      <sz val="11"/>
      <color theme="1"/>
      <name val="Arial"/>
      <family val="2"/>
      <scheme val="minor"/>
    </font>
    <font>
      <b/>
      <sz val="14"/>
      <color theme="1"/>
      <name val="Arial"/>
      <family val="2"/>
      <scheme val="minor"/>
    </font>
    <font>
      <u/>
      <sz val="11"/>
      <color theme="10"/>
      <name val="Arial"/>
      <family val="2"/>
      <charset val="177"/>
      <scheme val="minor"/>
    </font>
    <font>
      <sz val="11"/>
      <color theme="1"/>
      <name val="Arial"/>
      <scheme val="minor"/>
    </font>
  </fonts>
  <fills count="10">
    <fill>
      <patternFill patternType="none"/>
    </fill>
    <fill>
      <patternFill patternType="gray125"/>
    </fill>
    <fill>
      <patternFill patternType="solid">
        <fgColor theme="4" tint="0.59996337778862885"/>
        <bgColor indexed="64"/>
      </patternFill>
    </fill>
    <fill>
      <patternFill patternType="solid">
        <fgColor rgb="FFFFFFBD"/>
        <bgColor indexed="64"/>
      </patternFill>
    </fill>
    <fill>
      <patternFill patternType="solid">
        <fgColor theme="4" tint="0.79995117038483843"/>
        <bgColor indexed="64"/>
      </patternFill>
    </fill>
    <fill>
      <patternFill patternType="solid">
        <fgColor theme="4" tint="0.79995117038483843"/>
        <bgColor indexed="64"/>
      </patternFill>
    </fill>
    <fill>
      <patternFill patternType="solid">
        <fgColor theme="0" tint="-0.24994659260841701"/>
        <bgColor indexed="64"/>
      </patternFill>
    </fill>
    <fill>
      <patternFill patternType="solid">
        <fgColor theme="4"/>
        <bgColor indexed="64"/>
      </patternFill>
    </fill>
    <fill>
      <patternFill patternType="solid">
        <fgColor rgb="FFFFD19F"/>
        <bgColor indexed="64"/>
      </patternFill>
    </fill>
    <fill>
      <patternFill patternType="solid">
        <fgColor theme="4"/>
        <bgColor theme="4"/>
      </patternFill>
    </fill>
  </fills>
  <borders count="1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bottom/>
      <diagonal/>
    </border>
    <border>
      <left style="thin">
        <color theme="4" tint="0.39997558519241921"/>
      </left>
      <right style="thin">
        <color theme="4" tint="0.39997558519241921"/>
      </right>
      <top/>
      <bottom style="thin">
        <color theme="4" tint="0.39997558519241921"/>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auto="1"/>
      </left>
      <right style="thin">
        <color auto="1"/>
      </right>
      <top/>
      <bottom/>
      <diagonal/>
    </border>
    <border>
      <left/>
      <right/>
      <top style="thin">
        <color theme="9" tint="0.39997558519241921"/>
      </top>
      <bottom/>
      <diagonal/>
    </border>
    <border>
      <left/>
      <right/>
      <top style="thin">
        <color theme="9" tint="0.39997558519241921"/>
      </top>
      <bottom style="thin">
        <color theme="9" tint="0.39997558519241921"/>
      </bottom>
      <diagonal/>
    </border>
    <border>
      <left/>
      <right style="thin">
        <color theme="4" tint="0.39997558519241921"/>
      </right>
      <top style="thin">
        <color theme="4" tint="0.39997558519241921"/>
      </top>
      <bottom style="thin">
        <color theme="4" tint="0.39997558519241921"/>
      </bottom>
      <diagonal/>
    </border>
  </borders>
  <cellStyleXfs count="5">
    <xf numFmtId="0" fontId="0"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7" fillId="0" borderId="0" applyNumberFormat="0" applyFill="0" applyBorder="0" applyAlignment="0" applyProtection="0"/>
  </cellStyleXfs>
  <cellXfs count="108">
    <xf numFmtId="0" fontId="0" fillId="0" borderId="0" xfId="0"/>
    <xf numFmtId="0" fontId="6" fillId="3" borderId="1" xfId="3" applyFont="1" applyFill="1" applyBorder="1" applyAlignment="1" applyProtection="1">
      <alignment horizontal="center" vertical="center"/>
      <protection locked="0"/>
    </xf>
    <xf numFmtId="0" fontId="6" fillId="3" borderId="4" xfId="3" applyFont="1" applyFill="1" applyBorder="1" applyAlignment="1" applyProtection="1">
      <alignment horizontal="center" vertical="center"/>
      <protection locked="0"/>
    </xf>
    <xf numFmtId="49" fontId="6" fillId="3" borderId="4" xfId="3" applyNumberFormat="1" applyFont="1" applyFill="1" applyBorder="1" applyAlignment="1" applyProtection="1">
      <alignment horizontal="center" vertical="center"/>
      <protection locked="0"/>
    </xf>
    <xf numFmtId="0" fontId="7" fillId="3" borderId="1" xfId="0" applyFont="1" applyFill="1" applyBorder="1" applyAlignment="1" applyProtection="1">
      <alignment horizontal="right" vertical="center"/>
      <protection locked="0"/>
    </xf>
    <xf numFmtId="0" fontId="0" fillId="5" borderId="0" xfId="0" applyFill="1"/>
    <xf numFmtId="0" fontId="0" fillId="5" borderId="7" xfId="0" applyFill="1" applyBorder="1"/>
    <xf numFmtId="0" fontId="0" fillId="0" borderId="7" xfId="0" applyBorder="1"/>
    <xf numFmtId="2" fontId="0" fillId="5" borderId="0" xfId="0" applyNumberFormat="1" applyFont="1" applyFill="1"/>
    <xf numFmtId="166" fontId="7" fillId="3" borderId="1" xfId="0" applyNumberFormat="1" applyFont="1" applyFill="1" applyBorder="1" applyAlignment="1" applyProtection="1">
      <alignment horizontal="right" vertical="center"/>
      <protection locked="0"/>
    </xf>
    <xf numFmtId="9" fontId="0" fillId="0" borderId="0" xfId="1" applyFont="1"/>
    <xf numFmtId="0" fontId="0" fillId="0" borderId="8" xfId="0" applyBorder="1"/>
    <xf numFmtId="0" fontId="0" fillId="0" borderId="9" xfId="0" applyBorder="1"/>
    <xf numFmtId="0" fontId="0" fillId="5" borderId="0" xfId="0" applyFont="1" applyFill="1"/>
    <xf numFmtId="2" fontId="0" fillId="5" borderId="0" xfId="0" applyNumberFormat="1" applyFont="1" applyFill="1"/>
    <xf numFmtId="0" fontId="1" fillId="7" borderId="10" xfId="0" applyFont="1" applyFill="1" applyBorder="1"/>
    <xf numFmtId="0" fontId="0" fillId="0" borderId="11" xfId="0" applyBorder="1" applyAlignment="1">
      <alignment horizontal="right" vertical="center" wrapText="1" readingOrder="2"/>
    </xf>
    <xf numFmtId="0" fontId="0" fillId="0" borderId="11" xfId="0" applyBorder="1" applyAlignment="1">
      <alignment horizontal="right"/>
    </xf>
    <xf numFmtId="0" fontId="0" fillId="5" borderId="11" xfId="0" applyFill="1" applyBorder="1" applyAlignment="1">
      <alignment horizontal="right"/>
    </xf>
    <xf numFmtId="0" fontId="0" fillId="5" borderId="5" xfId="0" applyFill="1" applyBorder="1" applyAlignment="1">
      <alignment horizontal="right"/>
    </xf>
    <xf numFmtId="0" fontId="0" fillId="0" borderId="5" xfId="0" applyBorder="1" applyAlignment="1">
      <alignment horizontal="right" vertical="center" wrapText="1" readingOrder="2"/>
    </xf>
    <xf numFmtId="0" fontId="0" fillId="0" borderId="12" xfId="0" applyBorder="1" applyAlignment="1">
      <alignment horizontal="right" vertical="center" wrapText="1" readingOrder="2"/>
    </xf>
    <xf numFmtId="0" fontId="0" fillId="0" borderId="5" xfId="0" applyBorder="1" applyAlignment="1">
      <alignment horizontal="right"/>
    </xf>
    <xf numFmtId="0" fontId="0" fillId="0" borderId="0" xfId="0" applyAlignment="1">
      <alignment horizontal="right"/>
    </xf>
    <xf numFmtId="0" fontId="0" fillId="5" borderId="0" xfId="0" applyFill="1" applyAlignment="1">
      <alignment horizontal="right"/>
    </xf>
    <xf numFmtId="0" fontId="0" fillId="5" borderId="13" xfId="0" applyFill="1" applyBorder="1" applyAlignment="1">
      <alignment horizontal="right"/>
    </xf>
    <xf numFmtId="0" fontId="0" fillId="0" borderId="13" xfId="0" applyBorder="1" applyAlignment="1">
      <alignment horizontal="right"/>
    </xf>
    <xf numFmtId="0" fontId="0" fillId="5" borderId="14" xfId="0" applyFill="1" applyBorder="1" applyAlignment="1">
      <alignment horizontal="right"/>
    </xf>
    <xf numFmtId="0" fontId="0" fillId="0" borderId="14" xfId="0" applyFont="1" applyBorder="1" applyAlignment="1">
      <alignment horizontal="right" vertical="center" wrapText="1" readingOrder="2"/>
    </xf>
    <xf numFmtId="0" fontId="0" fillId="0" borderId="14" xfId="0" applyBorder="1" applyAlignment="1">
      <alignment horizontal="right"/>
    </xf>
    <xf numFmtId="3" fontId="0" fillId="0" borderId="0" xfId="2" applyNumberFormat="1" applyFont="1" applyBorder="1" applyAlignment="1">
      <alignment horizontal="left"/>
    </xf>
    <xf numFmtId="3" fontId="0" fillId="5" borderId="0" xfId="2" applyNumberFormat="1" applyFont="1" applyFill="1" applyBorder="1" applyAlignment="1">
      <alignment horizontal="left"/>
    </xf>
    <xf numFmtId="3" fontId="0" fillId="0" borderId="0" xfId="2" applyNumberFormat="1" applyFont="1" applyBorder="1" applyAlignment="1">
      <alignment horizontal="left" vertical="center" wrapText="1" readingOrder="2"/>
    </xf>
    <xf numFmtId="3" fontId="0" fillId="0" borderId="0" xfId="2" applyNumberFormat="1" applyFont="1" applyAlignment="1">
      <alignment horizontal="left"/>
    </xf>
    <xf numFmtId="166" fontId="0" fillId="0" borderId="0" xfId="2" applyNumberFormat="1" applyFont="1" applyBorder="1" applyAlignment="1">
      <alignment horizontal="left"/>
    </xf>
    <xf numFmtId="166" fontId="0" fillId="5" borderId="0" xfId="2" applyNumberFormat="1" applyFont="1" applyFill="1" applyBorder="1" applyAlignment="1">
      <alignment horizontal="left"/>
    </xf>
    <xf numFmtId="166" fontId="0" fillId="0" borderId="0" xfId="2" applyNumberFormat="1" applyFont="1" applyBorder="1" applyAlignment="1">
      <alignment horizontal="left" vertical="center" wrapText="1" readingOrder="2"/>
    </xf>
    <xf numFmtId="166" fontId="0" fillId="0" borderId="0" xfId="2" applyNumberFormat="1" applyFont="1" applyAlignment="1">
      <alignment horizontal="left"/>
    </xf>
    <xf numFmtId="9" fontId="0" fillId="0" borderId="0" xfId="1" applyFont="1" applyBorder="1" applyAlignment="1">
      <alignment horizontal="right" vertical="center" wrapText="1" readingOrder="2"/>
    </xf>
    <xf numFmtId="2" fontId="0" fillId="0" borderId="0" xfId="1" applyNumberFormat="1" applyFont="1" applyBorder="1" applyAlignment="1">
      <alignment horizontal="right" vertical="center" wrapText="1" readingOrder="2"/>
    </xf>
    <xf numFmtId="9" fontId="0" fillId="0" borderId="0" xfId="1" applyFont="1" applyAlignment="1">
      <alignment horizontal="right" vertical="top"/>
    </xf>
    <xf numFmtId="0" fontId="6" fillId="8" borderId="1" xfId="3" applyFont="1" applyFill="1" applyBorder="1" applyAlignment="1" applyProtection="1">
      <alignment horizontal="center" vertical="center"/>
      <protection locked="0"/>
    </xf>
    <xf numFmtId="0" fontId="0" fillId="0" borderId="0" xfId="0" applyBorder="1" applyAlignment="1">
      <alignment horizontal="right"/>
    </xf>
    <xf numFmtId="0" fontId="0" fillId="0" borderId="0" xfId="0" applyBorder="1" applyAlignment="1">
      <alignment horizontal="right" vertical="center" wrapText="1" readingOrder="2"/>
    </xf>
    <xf numFmtId="0" fontId="0" fillId="0" borderId="0" xfId="0" applyAlignment="1">
      <alignment vertical="center"/>
    </xf>
    <xf numFmtId="9" fontId="0" fillId="0" borderId="0" xfId="1" applyFont="1" applyAlignment="1">
      <alignment horizontal="right" vertical="center"/>
    </xf>
    <xf numFmtId="166" fontId="1" fillId="9" borderId="8" xfId="2" applyNumberFormat="1" applyFont="1" applyFill="1" applyBorder="1" applyAlignment="1">
      <alignment horizontal="left"/>
    </xf>
    <xf numFmtId="166" fontId="1" fillId="9" borderId="8" xfId="2" applyNumberFormat="1" applyFont="1" applyFill="1" applyBorder="1" applyAlignment="1">
      <alignment horizontal="right"/>
    </xf>
    <xf numFmtId="0" fontId="1" fillId="9" borderId="8" xfId="0" applyFont="1" applyFill="1" applyBorder="1" applyAlignment="1">
      <alignment horizontal="right" vertical="center"/>
    </xf>
    <xf numFmtId="0" fontId="1" fillId="9" borderId="15" xfId="0" applyFont="1" applyFill="1" applyBorder="1" applyAlignment="1">
      <alignment horizontal="right" vertical="center"/>
    </xf>
    <xf numFmtId="0" fontId="17" fillId="3" borderId="4" xfId="4" applyFill="1" applyBorder="1" applyAlignment="1" applyProtection="1">
      <alignment horizontal="center" vertical="center"/>
      <protection locked="0"/>
    </xf>
    <xf numFmtId="0" fontId="18" fillId="0" borderId="13" xfId="0" applyFont="1" applyBorder="1" applyAlignment="1">
      <alignment horizontal="right"/>
    </xf>
    <xf numFmtId="3" fontId="18" fillId="0" borderId="13" xfId="2" applyNumberFormat="1" applyFont="1" applyBorder="1" applyAlignment="1">
      <alignment horizontal="left"/>
    </xf>
    <xf numFmtId="166" fontId="18" fillId="0" borderId="0" xfId="2" applyNumberFormat="1" applyFont="1" applyBorder="1" applyAlignment="1">
      <alignment horizontal="left" vertical="center" wrapText="1" readingOrder="2"/>
    </xf>
    <xf numFmtId="9" fontId="18" fillId="0" borderId="0" xfId="1" applyFont="1" applyBorder="1" applyAlignment="1">
      <alignment horizontal="right" vertical="center" wrapText="1" readingOrder="2"/>
    </xf>
    <xf numFmtId="166" fontId="18" fillId="0" borderId="0" xfId="2" applyNumberFormat="1" applyFont="1" applyAlignment="1">
      <alignment horizontal="right"/>
    </xf>
    <xf numFmtId="2" fontId="18" fillId="0" borderId="0" xfId="2" applyNumberFormat="1" applyFont="1" applyAlignment="1">
      <alignment horizontal="right"/>
    </xf>
    <xf numFmtId="9" fontId="18" fillId="0" borderId="0" xfId="1" applyFont="1" applyAlignment="1">
      <alignment horizontal="right" vertical="center"/>
    </xf>
    <xf numFmtId="0" fontId="18" fillId="0" borderId="0" xfId="0" applyFont="1" applyAlignment="1">
      <alignment horizontal="right" vertical="center"/>
    </xf>
    <xf numFmtId="167" fontId="0" fillId="0" borderId="0" xfId="2" applyNumberFormat="1" applyFont="1"/>
    <xf numFmtId="0" fontId="0" fillId="5" borderId="0" xfId="0" applyFill="1" applyBorder="1" applyAlignment="1">
      <alignment horizontal="right"/>
    </xf>
    <xf numFmtId="166" fontId="7" fillId="6" borderId="1" xfId="2" applyNumberFormat="1" applyFont="1" applyFill="1" applyBorder="1" applyAlignment="1" applyProtection="1">
      <alignment horizontal="right" vertical="center"/>
    </xf>
    <xf numFmtId="164" fontId="7" fillId="6" borderId="1" xfId="2" applyNumberFormat="1" applyFont="1" applyFill="1" applyBorder="1" applyAlignment="1" applyProtection="1">
      <alignment horizontal="right" vertical="center"/>
    </xf>
    <xf numFmtId="9" fontId="7" fillId="6" borderId="1" xfId="1" applyFont="1" applyFill="1" applyBorder="1" applyAlignment="1" applyProtection="1">
      <alignment horizontal="right" vertical="center"/>
    </xf>
    <xf numFmtId="166" fontId="9" fillId="6" borderId="1" xfId="2" applyNumberFormat="1" applyFont="1" applyFill="1" applyBorder="1" applyAlignment="1" applyProtection="1">
      <alignment horizontal="right" vertical="center"/>
    </xf>
    <xf numFmtId="0" fontId="8" fillId="4" borderId="0" xfId="3" applyFont="1" applyFill="1" applyAlignment="1" applyProtection="1">
      <alignment horizontal="right" vertical="center" indent="2"/>
    </xf>
    <xf numFmtId="0" fontId="0" fillId="0" borderId="0" xfId="0" applyProtection="1"/>
    <xf numFmtId="0" fontId="3" fillId="2" borderId="3" xfId="3" applyFont="1" applyFill="1" applyBorder="1" applyAlignment="1" applyProtection="1">
      <alignment horizontal="right" vertical="center" indent="3"/>
    </xf>
    <xf numFmtId="0" fontId="7" fillId="0" borderId="4" xfId="0" applyFont="1" applyBorder="1" applyAlignment="1" applyProtection="1">
      <alignment vertical="center" wrapText="1"/>
    </xf>
    <xf numFmtId="167" fontId="7" fillId="6" borderId="1" xfId="2" applyNumberFormat="1" applyFont="1" applyFill="1" applyBorder="1" applyAlignment="1" applyProtection="1">
      <alignment horizontal="center" vertical="center"/>
    </xf>
    <xf numFmtId="0" fontId="2" fillId="0" borderId="0" xfId="0" applyFont="1" applyProtection="1"/>
    <xf numFmtId="0" fontId="2" fillId="0" borderId="0" xfId="0" applyFont="1" applyAlignment="1" applyProtection="1">
      <alignment horizontal="center" vertical="center"/>
    </xf>
    <xf numFmtId="0" fontId="2" fillId="0" borderId="0" xfId="0" applyFont="1" applyAlignment="1" applyProtection="1">
      <alignment vertical="center"/>
    </xf>
    <xf numFmtId="0" fontId="2" fillId="0" borderId="0" xfId="0" applyFont="1" applyAlignment="1" applyProtection="1">
      <alignment horizontal="center" vertical="center" wrapText="1"/>
    </xf>
    <xf numFmtId="165" fontId="0" fillId="0" borderId="0" xfId="0" applyNumberFormat="1" applyProtection="1"/>
    <xf numFmtId="0" fontId="2" fillId="0" borderId="0" xfId="0" applyFont="1" applyAlignment="1" applyProtection="1">
      <alignment vertical="top"/>
    </xf>
    <xf numFmtId="9" fontId="2" fillId="0" borderId="0" xfId="1" applyFont="1" applyAlignment="1" applyProtection="1">
      <alignment vertical="top"/>
    </xf>
    <xf numFmtId="9" fontId="2" fillId="0" borderId="0" xfId="1" applyFont="1" applyAlignment="1" applyProtection="1">
      <alignment horizontal="right" vertical="top"/>
    </xf>
    <xf numFmtId="0" fontId="2" fillId="0" borderId="0" xfId="0" applyFont="1" applyAlignment="1" applyProtection="1">
      <alignment horizontal="right" vertical="center" indent="4"/>
    </xf>
    <xf numFmtId="169" fontId="0" fillId="0" borderId="0" xfId="1" applyNumberFormat="1" applyFont="1" applyProtection="1"/>
    <xf numFmtId="165" fontId="13" fillId="0" borderId="0" xfId="0" applyNumberFormat="1" applyFont="1" applyProtection="1"/>
    <xf numFmtId="166" fontId="10" fillId="0" borderId="0" xfId="0" applyNumberFormat="1" applyFont="1" applyAlignment="1" applyProtection="1">
      <alignment horizontal="right" indent="3"/>
    </xf>
    <xf numFmtId="166" fontId="10" fillId="0" borderId="0" xfId="0" applyNumberFormat="1" applyFont="1" applyAlignment="1" applyProtection="1">
      <alignment horizontal="left"/>
    </xf>
    <xf numFmtId="9" fontId="0" fillId="0" borderId="0" xfId="0" applyNumberFormat="1" applyAlignment="1" applyProtection="1">
      <alignment horizontal="right"/>
    </xf>
    <xf numFmtId="9" fontId="0" fillId="0" borderId="0" xfId="0" applyNumberFormat="1" applyAlignment="1" applyProtection="1">
      <alignment horizontal="right" indent="6"/>
    </xf>
    <xf numFmtId="9" fontId="0" fillId="0" borderId="0" xfId="0" applyNumberFormat="1" applyAlignment="1" applyProtection="1">
      <alignment horizontal="right" indent="8"/>
    </xf>
    <xf numFmtId="166" fontId="15" fillId="0" borderId="0" xfId="0" applyNumberFormat="1" applyFont="1" applyAlignment="1" applyProtection="1">
      <alignment horizontal="right"/>
    </xf>
    <xf numFmtId="166" fontId="11" fillId="0" borderId="0" xfId="0" applyNumberFormat="1" applyFont="1" applyAlignment="1" applyProtection="1">
      <alignment horizontal="right"/>
    </xf>
    <xf numFmtId="166" fontId="14" fillId="0" borderId="0" xfId="0" applyNumberFormat="1" applyFont="1" applyAlignment="1" applyProtection="1">
      <alignment horizontal="right" indent="6"/>
    </xf>
    <xf numFmtId="0" fontId="16" fillId="0" borderId="0" xfId="0" applyFont="1" applyAlignment="1" applyProtection="1">
      <alignment vertical="center"/>
    </xf>
    <xf numFmtId="0" fontId="0" fillId="0" borderId="0" xfId="0" applyAlignment="1" applyProtection="1">
      <alignment wrapText="1"/>
    </xf>
    <xf numFmtId="0" fontId="0" fillId="0" borderId="0" xfId="0" applyAlignment="1" applyProtection="1">
      <alignment horizontal="left" wrapText="1"/>
    </xf>
    <xf numFmtId="166" fontId="10" fillId="0" borderId="0" xfId="0" applyNumberFormat="1" applyFont="1" applyAlignment="1" applyProtection="1">
      <alignment horizontal="right" vertical="top" indent="3"/>
    </xf>
    <xf numFmtId="165" fontId="10" fillId="0" borderId="0" xfId="0" applyNumberFormat="1" applyFont="1" applyAlignment="1" applyProtection="1">
      <alignment horizontal="right" indent="3"/>
    </xf>
    <xf numFmtId="9" fontId="0" fillId="0" borderId="0" xfId="1" applyFont="1" applyProtection="1"/>
    <xf numFmtId="9" fontId="0" fillId="0" borderId="0" xfId="1" applyFont="1" applyAlignment="1" applyProtection="1">
      <alignment horizontal="right" vertical="top" indent="5"/>
    </xf>
    <xf numFmtId="9" fontId="0" fillId="0" borderId="0" xfId="1" applyFont="1" applyAlignment="1" applyProtection="1">
      <alignment vertical="top"/>
    </xf>
    <xf numFmtId="9" fontId="13" fillId="0" borderId="0" xfId="1" applyFont="1" applyAlignment="1" applyProtection="1">
      <alignment horizontal="right" vertical="top" indent="5"/>
    </xf>
    <xf numFmtId="9" fontId="0" fillId="0" borderId="0" xfId="0" applyNumberFormat="1" applyAlignment="1" applyProtection="1">
      <alignment horizontal="right" vertical="center" indent="10"/>
    </xf>
    <xf numFmtId="166" fontId="11" fillId="0" borderId="0" xfId="0" applyNumberFormat="1" applyFont="1" applyAlignment="1" applyProtection="1">
      <alignment horizontal="right" indent="1"/>
    </xf>
    <xf numFmtId="166" fontId="14" fillId="0" borderId="0" xfId="0" applyNumberFormat="1" applyFont="1" applyAlignment="1" applyProtection="1">
      <alignment horizontal="center"/>
    </xf>
    <xf numFmtId="0" fontId="0" fillId="0" borderId="0" xfId="0" applyNumberFormat="1" applyProtection="1"/>
    <xf numFmtId="168" fontId="0" fillId="0" borderId="0" xfId="0" applyNumberFormat="1" applyAlignment="1" applyProtection="1">
      <alignment horizontal="right"/>
    </xf>
    <xf numFmtId="0" fontId="3" fillId="2" borderId="6" xfId="3" applyFont="1" applyFill="1" applyBorder="1" applyAlignment="1" applyProtection="1">
      <alignment horizontal="right" vertical="center" indent="3"/>
    </xf>
    <xf numFmtId="0" fontId="3" fillId="2" borderId="2" xfId="3" applyFont="1" applyFill="1" applyBorder="1" applyAlignment="1" applyProtection="1">
      <alignment horizontal="right" vertical="center" indent="3"/>
    </xf>
    <xf numFmtId="0" fontId="3" fillId="2" borderId="2" xfId="3" applyFont="1" applyFill="1" applyBorder="1" applyAlignment="1" applyProtection="1">
      <alignment vertical="center"/>
    </xf>
    <xf numFmtId="0" fontId="4" fillId="2" borderId="2" xfId="3" applyFont="1" applyFill="1" applyBorder="1" applyAlignment="1" applyProtection="1">
      <alignment vertical="top"/>
    </xf>
    <xf numFmtId="0" fontId="5" fillId="0" borderId="1" xfId="3" applyFont="1" applyBorder="1" applyAlignment="1" applyProtection="1">
      <alignment vertical="center"/>
    </xf>
  </cellXfs>
  <cellStyles count="5">
    <cellStyle name="Comma" xfId="2" builtinId="3"/>
    <cellStyle name="Normal" xfId="0" builtinId="0"/>
    <cellStyle name="Normal 2" xfId="3"/>
    <cellStyle name="Percent" xfId="1" builtinId="5"/>
    <cellStyle name="היפר-קישור" xfId="4" builtinId="8"/>
  </cellStyles>
  <dxfs count="33">
    <dxf>
      <border outline="0">
        <bottom style="thin">
          <color theme="4" tint="0.39997558519241921"/>
        </bottom>
      </border>
    </dxf>
    <dxf>
      <font>
        <b/>
        <i val="0"/>
        <strike val="0"/>
        <condense val="0"/>
        <extend val="0"/>
        <outline val="0"/>
        <shadow val="0"/>
        <u val="none"/>
        <vertAlign val="baseline"/>
        <sz val="11"/>
        <color theme="0"/>
        <name val="Arial"/>
        <scheme val="minor"/>
      </font>
      <fill>
        <patternFill patternType="solid">
          <fgColor indexed="64"/>
          <bgColor theme="4"/>
        </patternFill>
      </fill>
    </dxf>
    <dxf>
      <font>
        <b val="0"/>
        <i val="0"/>
        <strike val="0"/>
        <u val="none"/>
        <sz val="11"/>
        <color theme="1"/>
        <name val="Arial"/>
      </font>
      <numFmt numFmtId="2" formatCode="0.00"/>
      <fill>
        <patternFill patternType="solid">
          <fgColor theme="4" tint="0.79995117038483843"/>
          <bgColor theme="4" tint="0.79995117038483843"/>
        </patternFill>
      </fill>
    </dxf>
    <dxf>
      <font>
        <b val="0"/>
        <i val="0"/>
        <strike val="0"/>
        <u val="none"/>
        <sz val="11"/>
        <color theme="1"/>
        <name val="Arial"/>
      </font>
      <fill>
        <patternFill patternType="solid">
          <fgColor theme="4" tint="0.79995117038483843"/>
          <bgColor theme="4" tint="0.79995117038483843"/>
        </patternFill>
      </fill>
    </dxf>
    <dxf>
      <font>
        <b val="0"/>
        <i val="0"/>
        <strike val="0"/>
        <u val="none"/>
        <sz val="11"/>
        <color theme="1"/>
        <name val="Arial"/>
      </font>
      <fill>
        <patternFill patternType="solid">
          <fgColor theme="4" tint="0.79995117038483843"/>
          <bgColor theme="4" tint="0.79995117038483843"/>
        </patternFill>
      </fill>
    </dxf>
    <dxf>
      <font>
        <b val="0"/>
        <i val="0"/>
        <strike val="0"/>
        <u val="none"/>
        <sz val="11"/>
        <color theme="1"/>
        <name val="Arial"/>
      </font>
      <alignment horizontal="right" vertical="center" textRotation="0" wrapText="0" indent="0" justifyLastLine="0" shrinkToFit="0" readingOrder="0"/>
    </dxf>
    <dxf>
      <font>
        <b val="0"/>
        <i val="0"/>
        <strike val="0"/>
        <u val="none"/>
        <sz val="11"/>
        <color theme="1"/>
        <name val="Arial"/>
      </font>
      <alignment horizontal="right" vertical="center" textRotation="0" wrapText="0" indent="0" justifyLastLine="0" shrinkToFit="0" readingOrder="0"/>
    </dxf>
    <dxf>
      <font>
        <b val="0"/>
        <i val="0"/>
        <strike val="0"/>
        <u val="none"/>
        <sz val="11"/>
        <color theme="1"/>
        <name val="Arial"/>
      </font>
      <numFmt numFmtId="2" formatCode="0.00"/>
      <alignment horizontal="right" textRotation="0" shrinkToFit="0"/>
    </dxf>
    <dxf>
      <font>
        <b val="0"/>
        <i val="0"/>
        <strike val="0"/>
        <u val="none"/>
        <sz val="11"/>
        <color theme="1"/>
        <name val="Arial"/>
      </font>
      <alignment horizontal="right" textRotation="0" shrinkToFit="0"/>
    </dxf>
    <dxf>
      <font>
        <b val="0"/>
        <i val="0"/>
        <strike val="0"/>
        <u val="none"/>
        <sz val="11"/>
        <color theme="1"/>
        <name val="Arial"/>
      </font>
      <alignment horizontal="right" textRotation="0" shrinkToFit="0"/>
    </dxf>
    <dxf>
      <font>
        <b val="0"/>
        <i val="0"/>
        <strike val="0"/>
        <u val="none"/>
        <sz val="11"/>
        <color theme="1"/>
        <name val="Arial"/>
      </font>
      <numFmt numFmtId="166" formatCode="&quot;₪&quot;\ #,##0"/>
      <alignment horizontal="left" vertical="center" textRotation="0" wrapText="1" shrinkToFit="0" readingOrder="2"/>
      <border>
        <left/>
        <right/>
        <top/>
        <bottom style="thin">
          <color theme="9" tint="0.39997558519241921"/>
        </bottom>
      </border>
    </dxf>
    <dxf>
      <font>
        <b val="0"/>
        <i val="0"/>
        <strike val="0"/>
        <u val="none"/>
        <sz val="11"/>
        <color theme="1"/>
        <name val="Arial"/>
      </font>
      <numFmt numFmtId="3" formatCode="#,##0"/>
      <alignment horizontal="left" textRotation="0" shrinkToFit="0"/>
      <border>
        <left/>
        <right/>
        <top style="thin">
          <color theme="9" tint="0.39997558519241921"/>
        </top>
        <bottom style="thin">
          <color theme="9" tint="0.39997558519241921"/>
        </bottom>
      </border>
    </dxf>
    <dxf>
      <font>
        <b val="0"/>
        <i val="0"/>
        <strike val="0"/>
        <u val="none"/>
        <sz val="11"/>
        <color theme="1"/>
        <name val="Arial"/>
      </font>
      <alignment horizontal="right" textRotation="0" shrinkToFit="0"/>
      <border>
        <left/>
        <right/>
        <top style="thin">
          <color theme="9" tint="0.39997558519241921"/>
        </top>
        <bottom style="thin">
          <color theme="9" tint="0.39997558519241921"/>
        </bottom>
      </border>
    </dxf>
    <dxf>
      <border>
        <bottom style="thin">
          <color theme="9" tint="0.39997558519241921"/>
        </bottom>
      </border>
    </dxf>
    <dxf>
      <font>
        <b val="0"/>
        <i val="0"/>
        <strike val="0"/>
        <u val="none"/>
        <sz val="11"/>
        <color theme="1"/>
        <name val="Arial"/>
      </font>
      <alignment horizontal="right" textRotation="0" shrinkToFit="0"/>
    </dxf>
    <dxf>
      <alignment horizontal="right" textRotation="0" shrinkToFit="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dxf>
    <dxf>
      <font>
        <b/>
        <i val="0"/>
        <color rgb="FFFF0000"/>
      </font>
    </dxf>
    <dxf>
      <font>
        <b/>
        <i val="0"/>
        <color theme="0"/>
      </font>
      <fill>
        <patternFill>
          <bgColor rgb="FFFF0000"/>
        </patternFill>
      </fill>
    </dxf>
    <dxf>
      <font>
        <b/>
        <i val="0"/>
        <color theme="0"/>
      </font>
      <fill>
        <patternFill>
          <bgColor rgb="FFFF0000"/>
        </patternFill>
      </fill>
    </dxf>
    <dxf>
      <font>
        <b val="0"/>
        <i val="0"/>
        <color theme="0"/>
      </font>
      <fill>
        <patternFill>
          <bgColor rgb="FFFF0000"/>
        </patternFill>
      </fill>
    </dxf>
    <dxf>
      <font>
        <b/>
        <i val="0"/>
        <color theme="0"/>
      </font>
      <fill>
        <patternFill>
          <bgColor rgb="FFFF0000"/>
        </patternFill>
      </fill>
    </dxf>
    <dxf>
      <font>
        <b/>
        <i val="0"/>
        <color rgb="FFFF0000"/>
      </font>
    </dxf>
    <dxf>
      <font>
        <b/>
        <i val="0"/>
        <color rgb="FFFF0000"/>
      </font>
    </dxf>
    <dxf>
      <font>
        <b/>
        <i val="0"/>
        <color theme="0"/>
      </font>
      <fill>
        <patternFill>
          <bgColor rgb="FFFF0000"/>
        </patternFill>
      </fill>
    </dxf>
    <dxf>
      <font>
        <b/>
        <i val="0"/>
        <color theme="0"/>
      </font>
      <fill>
        <patternFill>
          <bgColor rgb="FFFF0000"/>
        </patternFill>
      </fill>
    </dxf>
    <dxf>
      <fill>
        <patternFill>
          <bgColor theme="4" tint="0.59993285927915285"/>
        </patternFill>
      </fill>
    </dxf>
    <dxf>
      <font>
        <b/>
        <i val="0"/>
        <color theme="0"/>
      </font>
      <fill>
        <patternFill>
          <bgColor rgb="FFFF0000"/>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1486900</xdr:colOff>
      <xdr:row>1</xdr:row>
      <xdr:rowOff>266139</xdr:rowOff>
    </xdr:from>
    <xdr:to>
      <xdr:col>11</xdr:col>
      <xdr:colOff>96400</xdr:colOff>
      <xdr:row>3</xdr:row>
      <xdr:rowOff>18639</xdr:rowOff>
    </xdr:to>
    <xdr:sp macro="" textlink="" fLocksText="0">
      <xdr:nvSpPr>
        <xdr:cNvPr id="2" name="צורה_שלב" descr="1"/>
        <xdr:cNvSpPr/>
      </xdr:nvSpPr>
      <xdr:spPr>
        <a:xfrm>
          <a:off x="11240213225" y="628089"/>
          <a:ext cx="324000" cy="324000"/>
        </a:xfrm>
        <a:prstGeom prst="ellipse">
          <a:avLst/>
        </a:prstGeom>
        <a:solidFill>
          <a:schemeClr val="accent5">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bg1"/>
        </a:fontRef>
      </xdr:style>
      <xdr:txBody>
        <a:bodyPr wrap="square"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2</a:t>
          </a:r>
          <a:endParaRPr lang="he" sz="1600" b="1">
            <a:latin typeface="Tahoma" panose="020B0604030504040204" pitchFamily="34" charset="0"/>
            <a:cs typeface="Tahoma" panose="020B0604030504040204" pitchFamily="34" charset="0"/>
          </a:endParaRPr>
        </a:p>
      </xdr:txBody>
    </xdr:sp>
    <xdr:clientData/>
  </xdr:twoCellAnchor>
  <xdr:twoCellAnchor>
    <xdr:from>
      <xdr:col>5</xdr:col>
      <xdr:colOff>457721</xdr:colOff>
      <xdr:row>7</xdr:row>
      <xdr:rowOff>390462</xdr:rowOff>
    </xdr:from>
    <xdr:to>
      <xdr:col>6</xdr:col>
      <xdr:colOff>121321</xdr:colOff>
      <xdr:row>9</xdr:row>
      <xdr:rowOff>15962</xdr:rowOff>
    </xdr:to>
    <xdr:sp macro="" textlink="" fLocksText="0">
      <xdr:nvSpPr>
        <xdr:cNvPr id="3" name="צורה_שלב" descr="1"/>
        <xdr:cNvSpPr/>
      </xdr:nvSpPr>
      <xdr:spPr>
        <a:xfrm>
          <a:off x="11248436954" y="2476437"/>
          <a:ext cx="320825" cy="320825"/>
        </a:xfrm>
        <a:prstGeom prst="ellipse">
          <a:avLst/>
        </a:prstGeom>
        <a:solidFill>
          <a:schemeClr val="accent5">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bg1"/>
        </a:fontRef>
      </xdr:style>
      <xdr:txBody>
        <a:bodyPr wrap="square"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3</a:t>
          </a:r>
          <a:endParaRPr lang="he" sz="1600" b="1">
            <a:latin typeface="Tahoma" panose="020B0604030504040204" pitchFamily="34" charset="0"/>
            <a:cs typeface="Tahoma" panose="020B0604030504040204" pitchFamily="34" charset="0"/>
          </a:endParaRPr>
        </a:p>
      </xdr:txBody>
    </xdr:sp>
    <xdr:clientData/>
  </xdr:twoCellAnchor>
  <xdr:twoCellAnchor>
    <xdr:from>
      <xdr:col>6</xdr:col>
      <xdr:colOff>139580</xdr:colOff>
      <xdr:row>1</xdr:row>
      <xdr:rowOff>253251</xdr:rowOff>
    </xdr:from>
    <xdr:to>
      <xdr:col>7</xdr:col>
      <xdr:colOff>133380</xdr:colOff>
      <xdr:row>2</xdr:row>
      <xdr:rowOff>285898</xdr:rowOff>
    </xdr:to>
    <xdr:sp macro="" textlink="" fLocksText="0">
      <xdr:nvSpPr>
        <xdr:cNvPr id="4" name="צורה_שלב" descr="1"/>
        <xdr:cNvSpPr/>
      </xdr:nvSpPr>
      <xdr:spPr>
        <a:xfrm>
          <a:off x="11248104220" y="621551"/>
          <a:ext cx="324000" cy="324747"/>
        </a:xfrm>
        <a:prstGeom prst="ellipse">
          <a:avLst/>
        </a:prstGeom>
        <a:solidFill>
          <a:schemeClr val="accent5">
            <a:lumMod val="75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bg1"/>
        </a:fontRef>
      </xdr:style>
      <xdr:txBody>
        <a:bodyPr wrap="square"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rtl="1"/>
          <a:r>
            <a:rPr lang="he-IL" sz="1600" b="1">
              <a:latin typeface="Tahoma" panose="020B0604030504040204" pitchFamily="34" charset="0"/>
              <a:cs typeface="Tahoma" panose="020B0604030504040204" pitchFamily="34" charset="0"/>
            </a:rPr>
            <a:t>1</a:t>
          </a:r>
          <a:endParaRPr lang="he" sz="1600" b="1">
            <a:latin typeface="Tahoma" panose="020B0604030504040204" pitchFamily="34" charset="0"/>
            <a:cs typeface="Tahoma" panose="020B0604030504040204" pitchFamily="34" charset="0"/>
          </a:endParaRPr>
        </a:p>
      </xdr:txBody>
    </xdr:sp>
    <xdr:clientData/>
  </xdr:twoCellAnchor>
  <xdr:twoCellAnchor>
    <xdr:from>
      <xdr:col>13</xdr:col>
      <xdr:colOff>431777</xdr:colOff>
      <xdr:row>2</xdr:row>
      <xdr:rowOff>19070</xdr:rowOff>
    </xdr:from>
    <xdr:to>
      <xdr:col>13</xdr:col>
      <xdr:colOff>684470</xdr:colOff>
      <xdr:row>2</xdr:row>
      <xdr:rowOff>234086</xdr:rowOff>
    </xdr:to>
    <xdr:sp macro="" textlink="" fLocksText="0">
      <xdr:nvSpPr>
        <xdr:cNvPr id="11" name="כוכב: 4 פינות 24" descr="מעבר להערה" title="הערה"/>
        <xdr:cNvSpPr/>
      </xdr:nvSpPr>
      <xdr:spPr>
        <a:xfrm>
          <a:off x="11234881705" y="666770"/>
          <a:ext cx="252693" cy="215016"/>
        </a:xfrm>
        <a:prstGeom prst="star4">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anchor="t"/>
        <a:lstStyle/>
        <a:p>
          <a:pPr algn="r" rtl="1"/>
          <a:endParaRPr lang="he-IL" sz="1100"/>
        </a:p>
      </xdr:txBody>
    </xdr:sp>
    <xdr:clientData/>
  </xdr:twoCellAnchor>
  <xdr:twoCellAnchor editAs="absolute">
    <xdr:from>
      <xdr:col>13</xdr:col>
      <xdr:colOff>747015</xdr:colOff>
      <xdr:row>2</xdr:row>
      <xdr:rowOff>3199</xdr:rowOff>
    </xdr:from>
    <xdr:to>
      <xdr:col>15</xdr:col>
      <xdr:colOff>549275</xdr:colOff>
      <xdr:row>4</xdr:row>
      <xdr:rowOff>201706</xdr:rowOff>
    </xdr:to>
    <xdr:sp macro="" textlink="">
      <xdr:nvSpPr>
        <xdr:cNvPr id="14" name="שלב" descr="פונקציות מותנות - SUMIF&#10;"/>
        <xdr:cNvSpPr txBox="1"/>
      </xdr:nvSpPr>
      <xdr:spPr>
        <a:xfrm flipH="1">
          <a:off x="11193779813" y="653140"/>
          <a:ext cx="4183760" cy="781213"/>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200" b="1" kern="1200" baseline="0">
              <a:solidFill>
                <a:schemeClr val="accent3">
                  <a:lumMod val="75000"/>
                </a:schemeClr>
              </a:solidFill>
              <a:effectLst/>
              <a:latin typeface="Assistant" pitchFamily="2" charset="-79"/>
              <a:ea typeface="+mn-ea"/>
              <a:cs typeface="+mn-cs"/>
            </a:rPr>
            <a:t>שימו לב:</a:t>
          </a:r>
        </a:p>
        <a:p>
          <a:pPr algn="r" rtl="1"/>
          <a:r>
            <a:rPr lang="he-IL" sz="1100" b="0" kern="1200" baseline="0">
              <a:solidFill>
                <a:schemeClr val="tx1"/>
              </a:solidFill>
              <a:effectLst/>
              <a:latin typeface="Assistant" pitchFamily="2" charset="-79"/>
              <a:ea typeface="+mn-ea"/>
              <a:cs typeface="+mn-cs"/>
            </a:rPr>
            <a:t>  1) עבור </a:t>
          </a:r>
          <a:r>
            <a:rPr lang="he-IL" sz="1100" b="1" kern="1200" baseline="0">
              <a:solidFill>
                <a:schemeClr val="tx1"/>
              </a:solidFill>
              <a:effectLst/>
              <a:latin typeface="Assistant" pitchFamily="2" charset="-79"/>
              <a:ea typeface="+mn-ea"/>
              <a:cs typeface="+mn-cs"/>
            </a:rPr>
            <a:t>יישובים הזכאים למענק המשתייכים לרשויות שלא בהחלטה</a:t>
          </a:r>
          <a:r>
            <a:rPr lang="he-IL" sz="1100" b="0" kern="1200" baseline="0">
              <a:solidFill>
                <a:schemeClr val="tx1"/>
              </a:solidFill>
              <a:effectLst/>
              <a:latin typeface="Assistant" pitchFamily="2" charset="-79"/>
              <a:ea typeface="+mn-ea"/>
              <a:cs typeface="+mn-cs"/>
            </a:rPr>
            <a:t>, יש למלא את שם המועצה האזורית לה הם שייכים. </a:t>
          </a:r>
        </a:p>
      </xdr:txBody>
    </xdr:sp>
    <xdr:clientData/>
  </xdr:twoCellAnchor>
  <xdr:twoCellAnchor>
    <xdr:from>
      <xdr:col>12</xdr:col>
      <xdr:colOff>2171699</xdr:colOff>
      <xdr:row>2</xdr:row>
      <xdr:rowOff>95251</xdr:rowOff>
    </xdr:from>
    <xdr:to>
      <xdr:col>13</xdr:col>
      <xdr:colOff>419097</xdr:colOff>
      <xdr:row>3</xdr:row>
      <xdr:rowOff>47626</xdr:rowOff>
    </xdr:to>
    <xdr:cxnSp macro="">
      <xdr:nvCxnSpPr>
        <xdr:cNvPr id="18" name="מחבר: מעוקל 23" descr="מעבר להערה" title="הערה"/>
        <xdr:cNvCxnSpPr/>
      </xdr:nvCxnSpPr>
      <xdr:spPr>
        <a:xfrm rot="10800000">
          <a:off x="11235147078" y="742951"/>
          <a:ext cx="447673" cy="238125"/>
        </a:xfrm>
        <a:prstGeom prst="curvedConnector3">
          <a:avLst>
            <a:gd name="adj1" fmla="val 50000"/>
          </a:avLst>
        </a:prstGeom>
        <a:ln w="19050" cap="flat" cmpd="sng" algn="ctr">
          <a:solidFill>
            <a:schemeClr val="accent2"/>
          </a:solidFill>
          <a:prstDash val="dash"/>
          <a:round/>
          <a:headEnd type="none" w="med" len="med"/>
          <a:tailEnd type="none" w="med" len="med"/>
        </a:ln>
      </xdr:spPr>
      <xdr:style>
        <a:lnRef idx="0">
          <a:srgbClr val="000000"/>
        </a:lnRef>
        <a:fillRef idx="0">
          <a:srgbClr val="000000"/>
        </a:fillRef>
        <a:effectRef idx="0">
          <a:srgbClr val="000000"/>
        </a:effectRef>
        <a:fontRef idx="minor">
          <a:schemeClr val="tx1"/>
        </a:fontRef>
      </xdr:style>
    </xdr:cxnSp>
    <xdr:clientData/>
  </xdr:twoCellAnchor>
  <xdr:twoCellAnchor>
    <xdr:from>
      <xdr:col>6</xdr:col>
      <xdr:colOff>-31850478</xdr:colOff>
      <xdr:row>14</xdr:row>
      <xdr:rowOff>216274</xdr:rowOff>
    </xdr:from>
    <xdr:to>
      <xdr:col>6</xdr:col>
      <xdr:colOff>-31235275</xdr:colOff>
      <xdr:row>15</xdr:row>
      <xdr:rowOff>0</xdr:rowOff>
    </xdr:to>
    <xdr:cxnSp macro="">
      <xdr:nvCxnSpPr>
        <xdr:cNvPr id="21" name="מחבר: מעוקל 23" descr="מעבר להערה" title="הערה"/>
        <xdr:cNvCxnSpPr/>
      </xdr:nvCxnSpPr>
      <xdr:spPr>
        <a:xfrm rot="10800000" flipV="1">
          <a:off x="-27727274" y="6867525"/>
          <a:ext cx="619125" cy="142875"/>
        </a:xfrm>
        <a:prstGeom prst="curvedConnector3">
          <a:avLst>
            <a:gd name="adj1" fmla="val 50000"/>
          </a:avLst>
        </a:prstGeom>
        <a:ln w="19050" cap="flat" cmpd="sng" algn="ctr">
          <a:solidFill>
            <a:schemeClr val="accent2"/>
          </a:solidFill>
          <a:prstDash val="dash"/>
          <a:round/>
          <a:headEnd type="none" w="med" len="med"/>
          <a:tailEnd type="none" w="med" len="med"/>
        </a:ln>
      </xdr:spPr>
      <xdr:style>
        <a:lnRef idx="0">
          <a:srgbClr val="000000"/>
        </a:lnRef>
        <a:fillRef idx="0">
          <a:srgbClr val="000000"/>
        </a:fillRef>
        <a:effectRef idx="0">
          <a:srgbClr val="000000"/>
        </a:effectRef>
        <a:fontRef idx="minor">
          <a:schemeClr val="tx1"/>
        </a:fontRef>
      </xdr:style>
    </xdr:cxnSp>
    <xdr:clientData/>
  </xdr:twoCellAnchor>
  <xdr:twoCellAnchor>
    <xdr:from>
      <xdr:col>13</xdr:col>
      <xdr:colOff>690018</xdr:colOff>
      <xdr:row>6</xdr:row>
      <xdr:rowOff>18901</xdr:rowOff>
    </xdr:from>
    <xdr:to>
      <xdr:col>13</xdr:col>
      <xdr:colOff>942711</xdr:colOff>
      <xdr:row>6</xdr:row>
      <xdr:rowOff>236739</xdr:rowOff>
    </xdr:to>
    <xdr:sp macro="" textlink="" fLocksText="0">
      <xdr:nvSpPr>
        <xdr:cNvPr id="23" name="כוכב: 4 פינות 24" descr="מעבר להערה" title="הערה"/>
        <xdr:cNvSpPr/>
      </xdr:nvSpPr>
      <xdr:spPr>
        <a:xfrm>
          <a:off x="11234623464" y="1819126"/>
          <a:ext cx="252693" cy="217838"/>
        </a:xfrm>
        <a:prstGeom prst="star4">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anchor="t"/>
        <a:lstStyle/>
        <a:p>
          <a:pPr algn="r" rtl="1"/>
          <a:endParaRPr lang="he-IL" sz="1100"/>
        </a:p>
      </xdr:txBody>
    </xdr:sp>
    <xdr:clientData/>
  </xdr:twoCellAnchor>
  <xdr:twoCellAnchor>
    <xdr:from>
      <xdr:col>8</xdr:col>
      <xdr:colOff>500175</xdr:colOff>
      <xdr:row>41</xdr:row>
      <xdr:rowOff>94369</xdr:rowOff>
    </xdr:from>
    <xdr:to>
      <xdr:col>11</xdr:col>
      <xdr:colOff>285750</xdr:colOff>
      <xdr:row>44</xdr:row>
      <xdr:rowOff>139193</xdr:rowOff>
    </xdr:to>
    <xdr:sp macro="" textlink="" fLocksText="0">
      <xdr:nvSpPr>
        <xdr:cNvPr id="5" name="מלבן 4" descr="מחשבון עזר - דינמי - סך תמיכה מבוקשת מהמשרד (כולל דמי ניהול)" title="מחשבון עזר - דינמי - סך תמיכה מבוקשת מהמשרד (כולל דמי ניהול)"/>
        <xdr:cNvSpPr/>
      </xdr:nvSpPr>
      <xdr:spPr>
        <a:xfrm>
          <a:off x="11240027050" y="12845169"/>
          <a:ext cx="5475175" cy="921124"/>
        </a:xfrm>
        <a:prstGeom prst="rect">
          <a:avLst/>
        </a:prstGeom>
        <a:noFill/>
        <a:ln w="38100" cap="rnd">
          <a:solidFill>
            <a:srgbClr val="0070C0"/>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ctr" rtl="1"/>
          <a:endParaRPr lang="he-IL" sz="1100">
            <a:solidFill>
              <a:srgbClr val="000000"/>
            </a:solidFill>
          </a:endParaRPr>
        </a:p>
      </xdr:txBody>
    </xdr:sp>
    <xdr:clientData/>
  </xdr:twoCellAnchor>
  <xdr:twoCellAnchor>
    <xdr:from>
      <xdr:col>9</xdr:col>
      <xdr:colOff>1676429</xdr:colOff>
      <xdr:row>45</xdr:row>
      <xdr:rowOff>222167</xdr:rowOff>
    </xdr:from>
    <xdr:to>
      <xdr:col>11</xdr:col>
      <xdr:colOff>257175</xdr:colOff>
      <xdr:row>48</xdr:row>
      <xdr:rowOff>143123</xdr:rowOff>
    </xdr:to>
    <xdr:sp macro="" textlink="" fLocksText="0">
      <xdr:nvSpPr>
        <xdr:cNvPr id="31" name="מלבן 30" descr="מחשבון עזר - דינמי - סך תמיכה מבוקשת - אנרגיה מתחדשת" title="מחשבון עזר - דינמי - סך תמיכה מבוקשת - אנרגיה מתחדשת"/>
        <xdr:cNvSpPr/>
      </xdr:nvSpPr>
      <xdr:spPr>
        <a:xfrm>
          <a:off x="11240052450" y="13909592"/>
          <a:ext cx="2009746" cy="854406"/>
        </a:xfrm>
        <a:prstGeom prst="rect">
          <a:avLst/>
        </a:prstGeom>
        <a:noFill/>
        <a:ln w="38100" cap="rnd">
          <a:solidFill>
            <a:srgbClr val="0070C0"/>
          </a:solidFill>
          <a:prstDash val="sysDot"/>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marL="0" indent="0" algn="ctr" rtl="1"/>
          <a:endParaRPr lang="he-IL" sz="1100">
            <a:solidFill>
              <a:srgbClr val="000000"/>
            </a:solidFill>
            <a:latin typeface="+mn-lt"/>
            <a:ea typeface="+mn-ea"/>
            <a:cs typeface="+mn-cs"/>
          </a:endParaRPr>
        </a:p>
      </xdr:txBody>
    </xdr:sp>
    <xdr:clientData/>
  </xdr:twoCellAnchor>
  <xdr:twoCellAnchor>
    <xdr:from>
      <xdr:col>7</xdr:col>
      <xdr:colOff>2190751</xdr:colOff>
      <xdr:row>45</xdr:row>
      <xdr:rowOff>248478</xdr:rowOff>
    </xdr:from>
    <xdr:to>
      <xdr:col>8</xdr:col>
      <xdr:colOff>976314</xdr:colOff>
      <xdr:row>48</xdr:row>
      <xdr:rowOff>133476</xdr:rowOff>
    </xdr:to>
    <xdr:sp macro="" textlink="" fLocksText="0">
      <xdr:nvSpPr>
        <xdr:cNvPr id="33" name="מלבן 32" descr="מחשבון עזר - דינמי - סך דמי ניהול" title="מחשבון עזר - דינמי - סך דמי ניהול"/>
        <xdr:cNvSpPr/>
      </xdr:nvSpPr>
      <xdr:spPr>
        <a:xfrm>
          <a:off x="11322974717" y="13916853"/>
          <a:ext cx="1023938" cy="813686"/>
        </a:xfrm>
        <a:prstGeom prst="rect">
          <a:avLst/>
        </a:prstGeom>
        <a:noFill/>
        <a:ln w="38100" cap="rnd">
          <a:solidFill>
            <a:srgbClr val="0070C0"/>
          </a:solidFill>
          <a:prstDash val="sysDot"/>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marL="0" indent="0" algn="ctr" rtl="1"/>
          <a:endParaRPr lang="he-IL" sz="1100">
            <a:solidFill>
              <a:srgbClr val="000000"/>
            </a:solidFill>
            <a:latin typeface="+mn-lt"/>
            <a:ea typeface="+mn-ea"/>
            <a:cs typeface="+mn-cs"/>
          </a:endParaRPr>
        </a:p>
      </xdr:txBody>
    </xdr:sp>
    <xdr:clientData/>
  </xdr:twoCellAnchor>
  <xdr:twoCellAnchor>
    <xdr:from>
      <xdr:col>8</xdr:col>
      <xdr:colOff>1443344</xdr:colOff>
      <xdr:row>45</xdr:row>
      <xdr:rowOff>233544</xdr:rowOff>
    </xdr:from>
    <xdr:to>
      <xdr:col>9</xdr:col>
      <xdr:colOff>1400176</xdr:colOff>
      <xdr:row>48</xdr:row>
      <xdr:rowOff>136570</xdr:rowOff>
    </xdr:to>
    <xdr:sp macro="" textlink="" fLocksText="0">
      <xdr:nvSpPr>
        <xdr:cNvPr id="34" name="מלבן 33" descr="מחשבון עזר - דינמי - סך תמיכה מבוקשת - התייעלות באנרגיה" title="מחשבון עזר - דינמי - סך תמיכה מבוקשת - התייעלות באנרגיה"/>
        <xdr:cNvSpPr/>
      </xdr:nvSpPr>
      <xdr:spPr>
        <a:xfrm>
          <a:off x="11205658794" y="14117632"/>
          <a:ext cx="2209215" cy="844320"/>
        </a:xfrm>
        <a:prstGeom prst="rect">
          <a:avLst/>
        </a:prstGeom>
        <a:noFill/>
        <a:ln w="38100" cap="rnd">
          <a:solidFill>
            <a:srgbClr val="0070C0"/>
          </a:solidFill>
          <a:prstDash val="sysDot"/>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marL="0" indent="0" algn="ctr" rtl="1"/>
          <a:endParaRPr lang="he-IL" sz="1100">
            <a:solidFill>
              <a:srgbClr val="000000"/>
            </a:solidFill>
            <a:latin typeface="+mn-lt"/>
            <a:ea typeface="+mn-ea"/>
            <a:cs typeface="+mn-cs"/>
          </a:endParaRPr>
        </a:p>
      </xdr:txBody>
    </xdr:sp>
    <xdr:clientData/>
  </xdr:twoCellAnchor>
  <xdr:twoCellAnchor>
    <xdr:from>
      <xdr:col>6</xdr:col>
      <xdr:colOff>-26921355</xdr:colOff>
      <xdr:row>8</xdr:row>
      <xdr:rowOff>0</xdr:rowOff>
    </xdr:from>
    <xdr:to>
      <xdr:col>6</xdr:col>
      <xdr:colOff>-26920237</xdr:colOff>
      <xdr:row>8</xdr:row>
      <xdr:rowOff>0</xdr:rowOff>
    </xdr:to>
    <xdr:cxnSp macro="">
      <xdr:nvCxnSpPr>
        <xdr:cNvPr id="36" name="מחבר ישר 35" descr="מחבר ישר" title="מחבר ישר"/>
        <xdr:cNvCxnSpPr/>
      </xdr:nvCxnSpPr>
      <xdr:spPr>
        <a:xfrm flipH="1">
          <a:off x="-22793324" y="2867025"/>
          <a:ext cx="0" cy="933450"/>
        </a:xfrm>
        <a:prstGeom prst="line">
          <a:avLst/>
        </a:prstGeom>
        <a:ln w="1270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-28359504</xdr:colOff>
      <xdr:row>8</xdr:row>
      <xdr:rowOff>0</xdr:rowOff>
    </xdr:from>
    <xdr:to>
      <xdr:col>6</xdr:col>
      <xdr:colOff>-28358386</xdr:colOff>
      <xdr:row>8</xdr:row>
      <xdr:rowOff>0</xdr:rowOff>
    </xdr:to>
    <xdr:cxnSp macro="">
      <xdr:nvCxnSpPr>
        <xdr:cNvPr id="41" name="מחבר ישר 40" descr="מחבר ישר" title="מחבר ישר"/>
        <xdr:cNvCxnSpPr/>
      </xdr:nvCxnSpPr>
      <xdr:spPr>
        <a:xfrm flipH="1">
          <a:off x="-24231599" y="2867025"/>
          <a:ext cx="0" cy="933450"/>
        </a:xfrm>
        <a:prstGeom prst="line">
          <a:avLst/>
        </a:prstGeom>
        <a:ln w="1270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absolute">
    <xdr:from>
      <xdr:col>0</xdr:col>
      <xdr:colOff>228097</xdr:colOff>
      <xdr:row>2</xdr:row>
      <xdr:rowOff>30338</xdr:rowOff>
    </xdr:from>
    <xdr:to>
      <xdr:col>5</xdr:col>
      <xdr:colOff>390525</xdr:colOff>
      <xdr:row>19</xdr:row>
      <xdr:rowOff>2010</xdr:rowOff>
    </xdr:to>
    <xdr:sp macro="" textlink="" fLocksText="0">
      <xdr:nvSpPr>
        <xdr:cNvPr id="25" name="רקע" descr="רקע"/>
        <xdr:cNvSpPr/>
      </xdr:nvSpPr>
      <xdr:spPr>
        <a:xfrm flipH="1">
          <a:off x="11212148122" y="680279"/>
          <a:ext cx="3580222" cy="5572603"/>
        </a:xfrm>
        <a:prstGeom prst="rect">
          <a:avLst/>
        </a:prstGeom>
        <a:solidFill>
          <a:srgbClr val="F5F5F5"/>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bg1"/>
        </a:fontRef>
      </xdr:style>
      <xdr:txBody>
        <a:bodyPr wrap="square" anchor="t"/>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r" rtl="1"/>
          <a:endParaRPr lang="en-US" sz="2200">
            <a:solidFill>
              <a:srgbClr val="000000"/>
            </a:solidFill>
            <a:latin typeface="Segoe UI Light" panose="020B0502040204020203" pitchFamily="34" charset="0"/>
            <a:cs typeface="Segoe UI Light" panose="020B0502040204020203" pitchFamily="34" charset="0"/>
          </a:endParaRPr>
        </a:p>
      </xdr:txBody>
    </xdr:sp>
    <xdr:clientData/>
  </xdr:twoCellAnchor>
  <xdr:twoCellAnchor>
    <xdr:from>
      <xdr:col>3</xdr:col>
      <xdr:colOff>368804</xdr:colOff>
      <xdr:row>8</xdr:row>
      <xdr:rowOff>267302</xdr:rowOff>
    </xdr:from>
    <xdr:to>
      <xdr:col>4</xdr:col>
      <xdr:colOff>77691</xdr:colOff>
      <xdr:row>9</xdr:row>
      <xdr:rowOff>137875</xdr:rowOff>
    </xdr:to>
    <xdr:sp macro="" textlink="">
      <xdr:nvSpPr>
        <xdr:cNvPr id="87" name="מלבן 86" descr="מלבן">
          <a:extLst>
            <a:ext uri="{FF2B5EF4-FFF2-40B4-BE49-F238E27FC236}">
              <a16:creationId xmlns:a16="http://schemas.microsoft.com/office/drawing/2014/main" id="{00000000-0008-0000-0200-000008000000}"/>
            </a:ext>
          </a:extLst>
        </xdr:cNvPr>
        <xdr:cNvSpPr/>
      </xdr:nvSpPr>
      <xdr:spPr>
        <a:xfrm>
          <a:off x="11160773023" y="2753698"/>
          <a:ext cx="389245" cy="155086"/>
        </a:xfrm>
        <a:prstGeom prst="rect">
          <a:avLst/>
        </a:prstGeom>
        <a:solidFill>
          <a:srgbClr val="FFFFBD"/>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he-IL" sz="1100"/>
        </a:p>
      </xdr:txBody>
    </xdr:sp>
    <xdr:clientData/>
  </xdr:twoCellAnchor>
  <xdr:twoCellAnchor editAs="absolute">
    <xdr:from>
      <xdr:col>0</xdr:col>
      <xdr:colOff>403417</xdr:colOff>
      <xdr:row>3</xdr:row>
      <xdr:rowOff>210363</xdr:rowOff>
    </xdr:from>
    <xdr:to>
      <xdr:col>5</xdr:col>
      <xdr:colOff>235034</xdr:colOff>
      <xdr:row>14</xdr:row>
      <xdr:rowOff>152400</xdr:rowOff>
    </xdr:to>
    <xdr:sp macro="" textlink="">
      <xdr:nvSpPr>
        <xdr:cNvPr id="26" name="שלב" descr="פונקציות מותנות - SUMIF&#10;"/>
        <xdr:cNvSpPr txBox="1"/>
      </xdr:nvSpPr>
      <xdr:spPr>
        <a:xfrm flipH="1">
          <a:off x="11248993166" y="1162863"/>
          <a:ext cx="3260617" cy="3536137"/>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לאחר שקראתם בעיון את קול קורא 20/2024 , יש למלא את תכנית העבודה הראשונית בגיליון זה.</a:t>
          </a:r>
          <a:r>
            <a:rPr lang="en-US" sz="1300" kern="1200" baseline="0">
              <a:solidFill>
                <a:schemeClr val="tx1"/>
              </a:solidFill>
              <a:effectLst/>
              <a:latin typeface="Assistant" pitchFamily="2" charset="-79"/>
              <a:ea typeface="+mn-ea"/>
              <a:cs typeface="+mn-cs"/>
            </a:rPr>
            <a:t/>
          </a:r>
          <a:br>
            <a:rPr lang="en-US" sz="1300" kern="1200" baseline="0">
              <a:solidFill>
                <a:schemeClr val="tx1"/>
              </a:solidFill>
              <a:effectLst/>
              <a:latin typeface="Assistant" pitchFamily="2" charset="-79"/>
              <a:ea typeface="+mn-ea"/>
              <a:cs typeface="+mn-cs"/>
            </a:rPr>
          </a:br>
          <a:r>
            <a:rPr lang="en-US" sz="1300" kern="1200" baseline="0">
              <a:solidFill>
                <a:schemeClr val="tx1"/>
              </a:solidFill>
              <a:effectLst/>
              <a:latin typeface="Assistant" pitchFamily="2" charset="-79"/>
              <a:ea typeface="+mn-ea"/>
              <a:cs typeface="+mn-cs"/>
            </a:rPr>
            <a:t/>
          </a:r>
          <a:br>
            <a:rPr lang="en-US" sz="1300" kern="1200" baseline="0">
              <a:solidFill>
                <a:schemeClr val="tx1"/>
              </a:solidFill>
              <a:effectLst/>
              <a:latin typeface="Assistant" pitchFamily="2" charset="-79"/>
              <a:ea typeface="+mn-ea"/>
              <a:cs typeface="+mn-cs"/>
            </a:rPr>
          </a:br>
          <a:r>
            <a:rPr lang="he-IL" sz="1300" kern="1200" baseline="0">
              <a:solidFill>
                <a:schemeClr val="tx1"/>
              </a:solidFill>
              <a:effectLst/>
              <a:latin typeface="Assistant" pitchFamily="2" charset="-79"/>
              <a:ea typeface="+mn-ea"/>
              <a:cs typeface="+mn-cs"/>
            </a:rPr>
            <a:t>לנוחיותכם, מצורף בתחתית גיליון זה "מחשבון עזר" המותאם אישית לגודל הרשות המקומית עבורה מוגשת הבקשה, בהתאם לסעיף </a:t>
          </a:r>
          <a:r>
            <a:rPr lang="en-US" sz="1300" kern="1200" baseline="0">
              <a:solidFill>
                <a:schemeClr val="tx1"/>
              </a:solidFill>
              <a:effectLst/>
              <a:latin typeface="Assistant" pitchFamily="2" charset="-79"/>
              <a:ea typeface="+mn-ea"/>
              <a:cs typeface="+mn-cs"/>
            </a:rPr>
            <a:t>8</a:t>
          </a:r>
          <a:r>
            <a:rPr lang="he-IL" sz="1300" kern="1200" baseline="0">
              <a:solidFill>
                <a:schemeClr val="tx1"/>
              </a:solidFill>
              <a:effectLst/>
              <a:latin typeface="Assistant" pitchFamily="2" charset="-79"/>
              <a:ea typeface="+mn-ea"/>
              <a:cs typeface="+mn-cs"/>
            </a:rPr>
            <a:t> בקול הקורא. </a:t>
          </a:r>
        </a:p>
        <a:p>
          <a:pPr marL="0" indent="0" algn="r" defTabSz="914400" rtl="1" eaLnBrk="1" latinLnBrk="0" hangingPunct="1"/>
          <a:endParaRPr lang="he-IL" sz="1300" kern="1200" baseline="0">
            <a:solidFill>
              <a:schemeClr val="tx1"/>
            </a:solidFill>
            <a:effectLst/>
            <a:latin typeface="Assistant" pitchFamily="2" charset="-79"/>
            <a:ea typeface="+mn-ea"/>
            <a:cs typeface="+mn-cs"/>
          </a:endParaRPr>
        </a:p>
        <a:p>
          <a:pPr marL="0" indent="0" algn="r" defTabSz="914400" rtl="1" eaLnBrk="1" latinLnBrk="0" hangingPunct="1"/>
          <a:r>
            <a:rPr lang="he-IL" sz="1300" kern="1200" baseline="0">
              <a:solidFill>
                <a:schemeClr val="tx1"/>
              </a:solidFill>
              <a:effectLst/>
              <a:latin typeface="Assistant" pitchFamily="2" charset="-79"/>
              <a:ea typeface="+mn-ea"/>
              <a:cs typeface="+mn-cs"/>
            </a:rPr>
            <a:t>עליכם למלא את הטבלאות לפי סדר מספרי, יש למלא רק את השדות הצבועים בצהוב. תאים אפורים הינם מחושבים אוטומטית ולא ניתנים לשינוי.</a:t>
          </a:r>
        </a:p>
        <a:p>
          <a:pPr marL="0" indent="0" algn="r" defTabSz="914400" rtl="1" eaLnBrk="1" latinLnBrk="0" hangingPunct="1"/>
          <a:endParaRPr lang="he-IL" sz="1300" kern="1200" baseline="0">
            <a:solidFill>
              <a:schemeClr val="tx1"/>
            </a:solidFill>
            <a:effectLst/>
            <a:latin typeface="Assistant" pitchFamily="2" charset="-79"/>
            <a:ea typeface="+mn-ea"/>
            <a:cs typeface="+mn-cs"/>
          </a:endParaRPr>
        </a:p>
        <a:p>
          <a:pPr marL="0" indent="0" algn="r" defTabSz="914400" rtl="1" eaLnBrk="1" latinLnBrk="0" hangingPunct="1"/>
          <a:r>
            <a:rPr lang="he-IL" sz="1300" kern="1200" baseline="0">
              <a:solidFill>
                <a:schemeClr val="tx1"/>
              </a:solidFill>
              <a:effectLst/>
              <a:latin typeface="Assistant" pitchFamily="2" charset="-79"/>
              <a:ea typeface="+mn-ea"/>
              <a:cs typeface="+mn-cs"/>
            </a:rPr>
            <a:t>בטבלה 3, יש להזין נתונים על הפרויקטים המבוקשים.</a:t>
          </a:r>
        </a:p>
        <a:p>
          <a:pPr marL="0" indent="0" algn="r" defTabSz="914400" rtl="1" eaLnBrk="1" latinLnBrk="0" hangingPunct="1"/>
          <a:endParaRPr lang="he-IL" sz="1300" kern="1200" baseline="0">
            <a:solidFill>
              <a:schemeClr val="tx1"/>
            </a:solidFill>
            <a:effectLst/>
            <a:latin typeface="Assistant" pitchFamily="2" charset="-79"/>
            <a:ea typeface="+mn-ea"/>
            <a:cs typeface="+mn-cs"/>
          </a:endParaRPr>
        </a:p>
        <a:p>
          <a:pPr marL="0" lvl="0" indent="0" algn="r" defTabSz="914400" rtl="1" eaLnBrk="1" latinLnBrk="0" hangingPunct="1"/>
          <a:r>
            <a:rPr lang="he-IL" sz="1300" i="1" u="none" kern="1200" baseline="0">
              <a:solidFill>
                <a:schemeClr val="accent5"/>
              </a:solidFill>
              <a:effectLst/>
              <a:latin typeface="Assistant" pitchFamily="2" charset="-79"/>
              <a:ea typeface="+mn-ea"/>
              <a:cs typeface="+mn-cs"/>
            </a:rPr>
            <a:t>שימו לב! </a:t>
          </a:r>
          <a:r>
            <a:rPr lang="he-IL" sz="1300" b="1" i="1" u="none" kern="1200" baseline="0">
              <a:solidFill>
                <a:schemeClr val="accent5"/>
              </a:solidFill>
              <a:effectLst/>
              <a:latin typeface="Assistant" pitchFamily="2" charset="-79"/>
              <a:ea typeface="+mn-ea"/>
              <a:cs typeface="+mn-cs"/>
            </a:rPr>
            <a:t>חובה למלא תחילה </a:t>
          </a:r>
          <a:r>
            <a:rPr lang="he-IL" sz="1300" b="0" i="1" u="none" kern="1200" baseline="0">
              <a:solidFill>
                <a:schemeClr val="accent5"/>
              </a:solidFill>
              <a:effectLst/>
              <a:latin typeface="Assistant" pitchFamily="2" charset="-79"/>
              <a:ea typeface="+mn-ea"/>
              <a:cs typeface="+mn-cs"/>
            </a:rPr>
            <a:t>את תחום הפרויקט על מנת שיהיה ניתן למלא את סוג הפרויקט. לאחר מכן, יש למלא את סך התמיכה המבוקשת. </a:t>
          </a:r>
          <a:endParaRPr lang="he-IL" sz="1300" i="1" u="none" kern="1200" baseline="0">
            <a:solidFill>
              <a:schemeClr val="accent5"/>
            </a:solidFill>
            <a:effectLst/>
            <a:latin typeface="Assistant" pitchFamily="2" charset="-79"/>
            <a:ea typeface="+mn-ea"/>
            <a:cs typeface="+mn-cs"/>
          </a:endParaRPr>
        </a:p>
        <a:p>
          <a:pPr algn="r" rtl="1"/>
          <a:endParaRPr lang="he-IL" sz="1300">
            <a:solidFill>
              <a:srgbClr val="000000"/>
            </a:solidFill>
            <a:effectLst/>
            <a:latin typeface="Assistant" pitchFamily="2" charset="-79"/>
            <a:cs typeface="+mn-cs"/>
          </a:endParaRPr>
        </a:p>
      </xdr:txBody>
    </xdr:sp>
    <xdr:clientData/>
  </xdr:twoCellAnchor>
  <xdr:twoCellAnchor editAs="absolute">
    <xdr:from>
      <xdr:col>0</xdr:col>
      <xdr:colOff>552790</xdr:colOff>
      <xdr:row>2</xdr:row>
      <xdr:rowOff>48517</xdr:rowOff>
    </xdr:from>
    <xdr:to>
      <xdr:col>4</xdr:col>
      <xdr:colOff>622364</xdr:colOff>
      <xdr:row>3</xdr:row>
      <xdr:rowOff>232542</xdr:rowOff>
    </xdr:to>
    <xdr:sp macro="" textlink="">
      <xdr:nvSpPr>
        <xdr:cNvPr id="27" name="שלב" descr="פונקציות מותנות - SUMIF&#10;"/>
        <xdr:cNvSpPr txBox="1"/>
      </xdr:nvSpPr>
      <xdr:spPr>
        <a:xfrm flipH="1">
          <a:off x="552450" y="695325"/>
          <a:ext cx="2809875" cy="4667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marR="0" lvl="0" indent="0" algn="r" defTabSz="914400" rtl="1" eaLnBrk="1" fontAlgn="auto" latinLnBrk="0" hangingPunct="1">
            <a:lnSpc>
              <a:spcPct val="100000"/>
            </a:lnSpc>
            <a:spcBef>
              <a:spcPts val="0"/>
            </a:spcBef>
            <a:spcAft>
              <a:spcPts val="0"/>
            </a:spcAft>
            <a:buClrTx/>
            <a:buSzTx/>
            <a:buFontTx/>
            <a:buNone/>
          </a:pPr>
          <a:r>
            <a:rPr lang="he-IL" sz="2000" b="1" i="0" u="none" kern="0" spc="0" baseline="0">
              <a:ln>
                <a:noFill/>
              </a:ln>
              <a:solidFill>
                <a:schemeClr val="bg2">
                  <a:lumMod val="25000"/>
                </a:schemeClr>
              </a:solidFill>
              <a:effectLst/>
              <a:latin typeface="Assistant" pitchFamily="2" charset="-79"/>
              <a:ea typeface="Segoe UI" pitchFamily="34" charset="0"/>
              <a:cs typeface="+mn-cs"/>
            </a:rPr>
            <a:t>הוראות כלליות לגיליון זה:</a:t>
          </a:r>
          <a:endParaRPr lang="he" sz="2000" b="1" i="0" u="none" kern="0" spc="0" baseline="0">
            <a:ln>
              <a:noFill/>
            </a:ln>
            <a:solidFill>
              <a:schemeClr val="bg2">
                <a:lumMod val="25000"/>
              </a:schemeClr>
            </a:solidFill>
            <a:effectLst/>
            <a:latin typeface="Assistant" pitchFamily="2" charset="-79"/>
            <a:ea typeface="Segoe UI" pitchFamily="34" charset="0"/>
            <a:cs typeface="+mn-cs"/>
          </a:endParaRPr>
        </a:p>
      </xdr:txBody>
    </xdr:sp>
    <xdr:clientData/>
  </xdr:twoCellAnchor>
  <xdr:twoCellAnchor>
    <xdr:from>
      <xdr:col>8</xdr:col>
      <xdr:colOff>1112566</xdr:colOff>
      <xdr:row>47</xdr:row>
      <xdr:rowOff>43001</xdr:rowOff>
    </xdr:from>
    <xdr:to>
      <xdr:col>8</xdr:col>
      <xdr:colOff>1348668</xdr:colOff>
      <xdr:row>47</xdr:row>
      <xdr:rowOff>43001</xdr:rowOff>
    </xdr:to>
    <xdr:cxnSp macro="">
      <xdr:nvCxnSpPr>
        <xdr:cNvPr id="48" name="מחבר חץ ישר 47" descr="מחבר חץ ישר - דמי ניהול דינמי" title="מחבר חץ ישר - דמי ניהול דינמי"/>
        <xdr:cNvCxnSpPr/>
      </xdr:nvCxnSpPr>
      <xdr:spPr>
        <a:xfrm rot="16200000">
          <a:off x="11270778622" y="10982233"/>
          <a:ext cx="0" cy="236102"/>
        </a:xfrm>
        <a:prstGeom prst="straightConnector1">
          <a:avLst/>
        </a:prstGeom>
        <a:ln w="19050" cap="flat" cmpd="sng" algn="ctr">
          <a:solidFill>
            <a:schemeClr val="tx1"/>
          </a:solidFill>
          <a:prstDash val="solid"/>
          <a:round/>
          <a:headEnd type="none" w="med" len="med"/>
          <a:tailEnd type="arrow" w="med" len="med"/>
        </a:ln>
      </xdr:spPr>
      <xdr:style>
        <a:lnRef idx="0">
          <a:srgbClr val="000000"/>
        </a:lnRef>
        <a:fillRef idx="0">
          <a:srgbClr val="000000"/>
        </a:fillRef>
        <a:effectRef idx="0">
          <a:srgbClr val="000000"/>
        </a:effectRef>
        <a:fontRef idx="minor">
          <a:schemeClr val="tx1"/>
        </a:fontRef>
      </xdr:style>
    </xdr:cxnSp>
    <xdr:clientData/>
  </xdr:twoCellAnchor>
  <xdr:twoCellAnchor>
    <xdr:from>
      <xdr:col>9</xdr:col>
      <xdr:colOff>452718</xdr:colOff>
      <xdr:row>44</xdr:row>
      <xdr:rowOff>226747</xdr:rowOff>
    </xdr:from>
    <xdr:to>
      <xdr:col>9</xdr:col>
      <xdr:colOff>452718</xdr:colOff>
      <xdr:row>45</xdr:row>
      <xdr:rowOff>172958</xdr:rowOff>
    </xdr:to>
    <xdr:cxnSp macro="">
      <xdr:nvCxnSpPr>
        <xdr:cNvPr id="49" name="מחבר חץ ישר 48" descr="מחבר חץ ישר - התייעלות באנרגיה דינמי" title="מחבר חץ ישר - התייעלות באנרגיה דינמי"/>
        <xdr:cNvCxnSpPr/>
      </xdr:nvCxnSpPr>
      <xdr:spPr>
        <a:xfrm>
          <a:off x="11243285907" y="13628422"/>
          <a:ext cx="0" cy="231961"/>
        </a:xfrm>
        <a:prstGeom prst="straightConnector1">
          <a:avLst/>
        </a:prstGeom>
        <a:ln w="19050" cap="flat" cmpd="sng" algn="ctr">
          <a:solidFill>
            <a:schemeClr val="tx1"/>
          </a:solidFill>
          <a:prstDash val="solid"/>
          <a:round/>
          <a:headEnd type="none" w="med" len="med"/>
          <a:tailEnd type="arrow" w="med" len="med"/>
        </a:ln>
      </xdr:spPr>
      <xdr:style>
        <a:lnRef idx="0">
          <a:srgbClr val="000000"/>
        </a:lnRef>
        <a:fillRef idx="0">
          <a:srgbClr val="000000"/>
        </a:fillRef>
        <a:effectRef idx="0">
          <a:srgbClr val="000000"/>
        </a:effectRef>
        <a:fontRef idx="minor">
          <a:schemeClr val="tx1"/>
        </a:fontRef>
      </xdr:style>
    </xdr:cxnSp>
    <xdr:clientData/>
  </xdr:twoCellAnchor>
  <xdr:twoCellAnchor>
    <xdr:from>
      <xdr:col>10</xdr:col>
      <xdr:colOff>1137971</xdr:colOff>
      <xdr:row>44</xdr:row>
      <xdr:rowOff>202935</xdr:rowOff>
    </xdr:from>
    <xdr:to>
      <xdr:col>10</xdr:col>
      <xdr:colOff>1137971</xdr:colOff>
      <xdr:row>45</xdr:row>
      <xdr:rowOff>149146</xdr:rowOff>
    </xdr:to>
    <xdr:cxnSp macro="">
      <xdr:nvCxnSpPr>
        <xdr:cNvPr id="50" name="מחבר חץ ישר 49" descr="מחבר חץ ישר - אנרגיה מתחדשת דינמי" title="מחבר חץ ישר - אנרגיה מתחדשת דינמי"/>
        <xdr:cNvCxnSpPr/>
      </xdr:nvCxnSpPr>
      <xdr:spPr>
        <a:xfrm>
          <a:off x="11240886154" y="13604610"/>
          <a:ext cx="0" cy="231961"/>
        </a:xfrm>
        <a:prstGeom prst="straightConnector1">
          <a:avLst/>
        </a:prstGeom>
        <a:ln w="19050" cap="flat" cmpd="sng" algn="ctr">
          <a:solidFill>
            <a:schemeClr val="tx1"/>
          </a:solidFill>
          <a:prstDash val="solid"/>
          <a:round/>
          <a:headEnd type="none" w="med" len="med"/>
          <a:tailEnd type="arrow" w="med" len="med"/>
        </a:ln>
      </xdr:spPr>
      <xdr:style>
        <a:lnRef idx="0">
          <a:srgbClr val="000000"/>
        </a:lnRef>
        <a:fillRef idx="0">
          <a:srgbClr val="000000"/>
        </a:fillRef>
        <a:effectRef idx="0">
          <a:srgbClr val="000000"/>
        </a:effectRef>
        <a:fontRef idx="minor">
          <a:schemeClr val="tx1"/>
        </a:fontRef>
      </xdr:style>
    </xdr:cxnSp>
    <xdr:clientData/>
  </xdr:twoCellAnchor>
  <xdr:twoCellAnchor editAs="absolute">
    <xdr:from>
      <xdr:col>13</xdr:col>
      <xdr:colOff>985604</xdr:colOff>
      <xdr:row>6</xdr:row>
      <xdr:rowOff>625</xdr:rowOff>
    </xdr:from>
    <xdr:to>
      <xdr:col>14</xdr:col>
      <xdr:colOff>1723231</xdr:colOff>
      <xdr:row>7</xdr:row>
      <xdr:rowOff>403412</xdr:rowOff>
    </xdr:to>
    <xdr:sp macro="" textlink="">
      <xdr:nvSpPr>
        <xdr:cNvPr id="54" name="שלב" descr="פונקציות מותנות - SUMIF&#10;"/>
        <xdr:cNvSpPr txBox="1"/>
      </xdr:nvSpPr>
      <xdr:spPr>
        <a:xfrm flipH="1">
          <a:off x="11194779798" y="1815978"/>
          <a:ext cx="2945186" cy="69414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b="1" kern="1200" baseline="0">
              <a:solidFill>
                <a:schemeClr val="tx1"/>
              </a:solidFill>
              <a:effectLst/>
              <a:latin typeface="Assistant" pitchFamily="2" charset="-79"/>
              <a:ea typeface="+mn-ea"/>
              <a:cs typeface="+mn-cs"/>
            </a:rPr>
            <a:t>שדה רלוונטי רק לרשויות שלא בהחלטה</a:t>
          </a:r>
        </a:p>
        <a:p>
          <a:pPr marL="0" marR="0" lvl="0" indent="0" algn="r" defTabSz="914400" rtl="1" eaLnBrk="1" fontAlgn="auto" latinLnBrk="0" hangingPunct="1">
            <a:lnSpc>
              <a:spcPct val="100000"/>
            </a:lnSpc>
            <a:spcBef>
              <a:spcPts val="0"/>
            </a:spcBef>
            <a:spcAft>
              <a:spcPts val="0"/>
            </a:spcAft>
            <a:buClrTx/>
            <a:buSzTx/>
            <a:buFontTx/>
            <a:buNone/>
            <a:tabLst/>
            <a:defRPr/>
          </a:pPr>
          <a:r>
            <a:rPr lang="he-IL" sz="1300" b="1" kern="1200" baseline="0">
              <a:solidFill>
                <a:schemeClr val="dk1"/>
              </a:solidFill>
              <a:effectLst/>
              <a:latin typeface="+mn-lt"/>
              <a:ea typeface="+mn-ea"/>
              <a:cs typeface="+mn-cs"/>
            </a:rPr>
            <a:t>יש להזין את שם כלל היישובים הנכללים בבקשה.</a:t>
          </a:r>
          <a:endParaRPr lang="he-IL" sz="1300" b="1">
            <a:effectLst/>
          </a:endParaRPr>
        </a:p>
        <a:p>
          <a:pPr marL="0" indent="0" algn="r" defTabSz="914400" rtl="1" eaLnBrk="1" latinLnBrk="0" hangingPunct="1"/>
          <a:endParaRPr lang="he-IL" sz="1300" b="1">
            <a:solidFill>
              <a:srgbClr val="000000"/>
            </a:solidFill>
            <a:effectLst/>
            <a:latin typeface="Assistant" pitchFamily="2" charset="-79"/>
            <a:cs typeface="+mn-cs"/>
          </a:endParaRPr>
        </a:p>
      </xdr:txBody>
    </xdr:sp>
    <xdr:clientData/>
  </xdr:twoCellAnchor>
  <xdr:twoCellAnchor>
    <xdr:from>
      <xdr:col>12</xdr:col>
      <xdr:colOff>2093089</xdr:colOff>
      <xdr:row>4</xdr:row>
      <xdr:rowOff>144683</xdr:rowOff>
    </xdr:from>
    <xdr:to>
      <xdr:col>13</xdr:col>
      <xdr:colOff>681749</xdr:colOff>
      <xdr:row>6</xdr:row>
      <xdr:rowOff>130211</xdr:rowOff>
    </xdr:to>
    <xdr:cxnSp macro="">
      <xdr:nvCxnSpPr>
        <xdr:cNvPr id="57" name="מחבר: מעוקל 23" descr="מעבר להערה" title="הערה"/>
        <xdr:cNvCxnSpPr/>
      </xdr:nvCxnSpPr>
      <xdr:spPr>
        <a:xfrm rot="10800000" flipV="1">
          <a:off x="15020925" y="1362075"/>
          <a:ext cx="790575" cy="561975"/>
        </a:xfrm>
        <a:prstGeom prst="curvedConnector3">
          <a:avLst>
            <a:gd name="adj1" fmla="val 50000"/>
          </a:avLst>
        </a:prstGeom>
        <a:ln w="19050" cap="flat" cmpd="sng" algn="ctr">
          <a:solidFill>
            <a:schemeClr val="accent2"/>
          </a:solidFill>
          <a:prstDash val="dash"/>
          <a:round/>
          <a:headEnd type="none" w="med" len="med"/>
          <a:tailEnd type="none" w="med" len="med"/>
        </a:ln>
      </xdr:spPr>
      <xdr:style>
        <a:lnRef idx="0">
          <a:srgbClr val="000000"/>
        </a:lnRef>
        <a:fillRef idx="0">
          <a:srgbClr val="000000"/>
        </a:fillRef>
        <a:effectRef idx="0">
          <a:srgbClr val="000000"/>
        </a:effectRef>
        <a:fontRef idx="minor">
          <a:schemeClr val="tx1"/>
        </a:fontRef>
      </xdr:style>
    </xdr:cxnSp>
    <xdr:clientData/>
  </xdr:twoCellAnchor>
  <xdr:twoCellAnchor>
    <xdr:from>
      <xdr:col>11</xdr:col>
      <xdr:colOff>1069809</xdr:colOff>
      <xdr:row>41</xdr:row>
      <xdr:rowOff>72666</xdr:rowOff>
    </xdr:from>
    <xdr:to>
      <xdr:col>12</xdr:col>
      <xdr:colOff>858215</xdr:colOff>
      <xdr:row>44</xdr:row>
      <xdr:rowOff>117490</xdr:rowOff>
    </xdr:to>
    <xdr:sp macro="" textlink="" fLocksText="0">
      <xdr:nvSpPr>
        <xdr:cNvPr id="65" name="מלבן 64" descr="מחשבון עזר - דינמי - סך מקורות תקציביים שהגוף הנתמך נדרש להעמיד (149)" title="מחשבון עזר - דינמי - סך מקורות תקציביים שהגוף הנתמך נדרש להעמיד (149)"/>
        <xdr:cNvSpPr/>
      </xdr:nvSpPr>
      <xdr:spPr>
        <a:xfrm>
          <a:off x="11236727260" y="12617091"/>
          <a:ext cx="2512556" cy="902074"/>
        </a:xfrm>
        <a:prstGeom prst="rect">
          <a:avLst/>
        </a:prstGeom>
        <a:noFill/>
        <a:ln w="38100" cap="rnd">
          <a:solidFill>
            <a:srgbClr val="0070C0"/>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ctr" rtl="1"/>
          <a:endParaRPr lang="he-IL" sz="1100">
            <a:solidFill>
              <a:srgbClr val="000000"/>
            </a:solidFill>
          </a:endParaRPr>
        </a:p>
      </xdr:txBody>
    </xdr:sp>
    <xdr:clientData/>
  </xdr:twoCellAnchor>
  <xdr:twoCellAnchor editAs="absolute">
    <xdr:from>
      <xdr:col>83</xdr:col>
      <xdr:colOff>277859</xdr:colOff>
      <xdr:row>2</xdr:row>
      <xdr:rowOff>97463</xdr:rowOff>
    </xdr:from>
    <xdr:to>
      <xdr:col>85</xdr:col>
      <xdr:colOff>432480</xdr:colOff>
      <xdr:row>3</xdr:row>
      <xdr:rowOff>160570</xdr:rowOff>
    </xdr:to>
    <xdr:sp macro="" textlink="">
      <xdr:nvSpPr>
        <xdr:cNvPr id="66" name="שלב" descr="פונקציות מותנות - SUMIF&#10;"/>
        <xdr:cNvSpPr txBox="1"/>
      </xdr:nvSpPr>
      <xdr:spPr>
        <a:xfrm flipH="1">
          <a:off x="70161150" y="742950"/>
          <a:ext cx="1533525" cy="3524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סך תיכה מקסימלית מקורות תקציביים שהרשות צריכה להעמיד </a:t>
          </a:r>
          <a:endParaRPr lang="he-IL" sz="1300">
            <a:solidFill>
              <a:srgbClr val="000000"/>
            </a:solidFill>
            <a:effectLst/>
            <a:latin typeface="Assistant" pitchFamily="2" charset="-79"/>
            <a:cs typeface="+mn-cs"/>
          </a:endParaRPr>
        </a:p>
      </xdr:txBody>
    </xdr:sp>
    <xdr:clientData/>
  </xdr:twoCellAnchor>
  <xdr:twoCellAnchor>
    <xdr:from>
      <xdr:col>6</xdr:col>
      <xdr:colOff>257734</xdr:colOff>
      <xdr:row>41</xdr:row>
      <xdr:rowOff>72666</xdr:rowOff>
    </xdr:from>
    <xdr:to>
      <xdr:col>7</xdr:col>
      <xdr:colOff>1848969</xdr:colOff>
      <xdr:row>44</xdr:row>
      <xdr:rowOff>117490</xdr:rowOff>
    </xdr:to>
    <xdr:sp macro="" textlink="" fLocksText="0">
      <xdr:nvSpPr>
        <xdr:cNvPr id="79" name="מלבן 78" descr="מחשבון עזר - דינמי - סך עלות מינימלית של הפרויקטים (כולל דמי ניהול)" title="מחשבון עזר - דינמי - סך עלות מינימלית של הפרויקטים (כולל דמי ניהול)"/>
        <xdr:cNvSpPr/>
      </xdr:nvSpPr>
      <xdr:spPr>
        <a:xfrm>
          <a:off x="11209703560" y="12791342"/>
          <a:ext cx="1916206" cy="918883"/>
        </a:xfrm>
        <a:prstGeom prst="rect">
          <a:avLst/>
        </a:prstGeom>
        <a:noFill/>
        <a:ln w="38100" cap="rnd">
          <a:solidFill>
            <a:srgbClr val="0070C0"/>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ctr" rtl="1"/>
          <a:endParaRPr lang="he-IL" sz="1100">
            <a:solidFill>
              <a:srgbClr val="000000"/>
            </a:solidFill>
          </a:endParaRPr>
        </a:p>
      </xdr:txBody>
    </xdr:sp>
    <xdr:clientData/>
  </xdr:twoCellAnchor>
  <xdr:twoCellAnchor>
    <xdr:from>
      <xdr:col>11</xdr:col>
      <xdr:colOff>440730</xdr:colOff>
      <xdr:row>42</xdr:row>
      <xdr:rowOff>5761</xdr:rowOff>
    </xdr:from>
    <xdr:to>
      <xdr:col>11</xdr:col>
      <xdr:colOff>980349</xdr:colOff>
      <xdr:row>43</xdr:row>
      <xdr:rowOff>184394</xdr:rowOff>
    </xdr:to>
    <xdr:sp macro="" textlink="" fLocksText="0">
      <xdr:nvSpPr>
        <xdr:cNvPr id="80" name="סימן חיבור 79" descr="מחשבון עזר - דינמי - חיבור" title="מחשבון עזר - דינמי - חיבור"/>
        <xdr:cNvSpPr/>
      </xdr:nvSpPr>
      <xdr:spPr>
        <a:xfrm>
          <a:off x="11239329276" y="12835936"/>
          <a:ext cx="539619" cy="464383"/>
        </a:xfrm>
        <a:prstGeom prst="mathPlus">
          <a:avLst/>
        </a:prstGeom>
        <a:solidFill>
          <a:srgbClr val="0070C0"/>
        </a:solidFill>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anchor="t"/>
        <a:lstStyle/>
        <a:p>
          <a:pPr algn="r" rtl="1"/>
          <a:endParaRPr lang="he-IL" sz="1100"/>
        </a:p>
      </xdr:txBody>
    </xdr:sp>
    <xdr:clientData/>
  </xdr:twoCellAnchor>
  <xdr:twoCellAnchor>
    <xdr:from>
      <xdr:col>7</xdr:col>
      <xdr:colOff>1967175</xdr:colOff>
      <xdr:row>42</xdr:row>
      <xdr:rowOff>78103</xdr:rowOff>
    </xdr:from>
    <xdr:to>
      <xdr:col>8</xdr:col>
      <xdr:colOff>304800</xdr:colOff>
      <xdr:row>43</xdr:row>
      <xdr:rowOff>116685</xdr:rowOff>
    </xdr:to>
    <xdr:sp macro="" textlink="" fLocksText="0">
      <xdr:nvSpPr>
        <xdr:cNvPr id="81" name="שווה ל 80" descr="מחשבון עזר - דינמי - שווה" title="מחשבון עזר - דינמי - שווה"/>
        <xdr:cNvSpPr/>
      </xdr:nvSpPr>
      <xdr:spPr>
        <a:xfrm>
          <a:off x="11245691250" y="12908278"/>
          <a:ext cx="576000" cy="324332"/>
        </a:xfrm>
        <a:prstGeom prst="mathEqual">
          <a:avLst/>
        </a:prstGeom>
        <a:solidFill>
          <a:srgbClr val="0070C0"/>
        </a:solidFill>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anchor="t"/>
        <a:lstStyle/>
        <a:p>
          <a:pPr algn="r" rtl="1"/>
          <a:endParaRPr lang="he-IL" sz="1100">
            <a:solidFill>
              <a:schemeClr val="tx1"/>
            </a:solidFill>
          </a:endParaRPr>
        </a:p>
      </xdr:txBody>
    </xdr:sp>
    <xdr:clientData/>
  </xdr:twoCellAnchor>
  <xdr:twoCellAnchor editAs="absolute">
    <xdr:from>
      <xdr:col>8</xdr:col>
      <xdr:colOff>1680887</xdr:colOff>
      <xdr:row>41</xdr:row>
      <xdr:rowOff>149727</xdr:rowOff>
    </xdr:from>
    <xdr:to>
      <xdr:col>10</xdr:col>
      <xdr:colOff>714567</xdr:colOff>
      <xdr:row>42</xdr:row>
      <xdr:rowOff>212835</xdr:rowOff>
    </xdr:to>
    <xdr:sp macro="" textlink="">
      <xdr:nvSpPr>
        <xdr:cNvPr id="60" name="שלב" descr="פונקציות מותנות - SUMIF&#10;"/>
        <xdr:cNvSpPr txBox="1"/>
      </xdr:nvSpPr>
      <xdr:spPr>
        <a:xfrm flipH="1">
          <a:off x="11204629903" y="12881103"/>
          <a:ext cx="3000563" cy="354461"/>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סך תמיכה מבוקשת מהמשרד  (כולל דמי ניהול)</a:t>
          </a:r>
        </a:p>
        <a:p>
          <a:pPr marL="0" indent="0" algn="r" defTabSz="914400" rtl="1" eaLnBrk="1" latinLnBrk="0" hangingPunct="1"/>
          <a:endParaRPr lang="he-IL" sz="1300">
            <a:solidFill>
              <a:srgbClr val="000000"/>
            </a:solidFill>
            <a:effectLst/>
            <a:latin typeface="Assistant" pitchFamily="2" charset="-79"/>
            <a:cs typeface="+mn-cs"/>
          </a:endParaRPr>
        </a:p>
      </xdr:txBody>
    </xdr:sp>
    <xdr:clientData/>
  </xdr:twoCellAnchor>
  <xdr:twoCellAnchor editAs="absolute">
    <xdr:from>
      <xdr:col>8</xdr:col>
      <xdr:colOff>8729</xdr:colOff>
      <xdr:row>45</xdr:row>
      <xdr:rowOff>253236</xdr:rowOff>
    </xdr:from>
    <xdr:to>
      <xdr:col>8</xdr:col>
      <xdr:colOff>735011</xdr:colOff>
      <xdr:row>47</xdr:row>
      <xdr:rowOff>156781</xdr:rowOff>
    </xdr:to>
    <xdr:sp macro="" textlink="">
      <xdr:nvSpPr>
        <xdr:cNvPr id="68" name="שלב" descr="פונקציות מותנות - SUMIF&#10;"/>
        <xdr:cNvSpPr txBox="1"/>
      </xdr:nvSpPr>
      <xdr:spPr>
        <a:xfrm flipH="1">
          <a:off x="11321926970" y="13931930"/>
          <a:ext cx="726282" cy="47504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דמי ניהול (תקורה)</a:t>
          </a:r>
          <a:endParaRPr lang="he-IL" sz="1300">
            <a:solidFill>
              <a:srgbClr val="000000"/>
            </a:solidFill>
            <a:effectLst/>
            <a:latin typeface="Assistant" pitchFamily="2" charset="-79"/>
            <a:cs typeface="+mn-cs"/>
          </a:endParaRPr>
        </a:p>
      </xdr:txBody>
    </xdr:sp>
    <xdr:clientData/>
  </xdr:twoCellAnchor>
  <xdr:twoCellAnchor editAs="absolute">
    <xdr:from>
      <xdr:col>10</xdr:col>
      <xdr:colOff>346686</xdr:colOff>
      <xdr:row>45</xdr:row>
      <xdr:rowOff>262762</xdr:rowOff>
    </xdr:from>
    <xdr:to>
      <xdr:col>10</xdr:col>
      <xdr:colOff>1673025</xdr:colOff>
      <xdr:row>46</xdr:row>
      <xdr:rowOff>251670</xdr:rowOff>
    </xdr:to>
    <xdr:sp macro="" textlink="">
      <xdr:nvSpPr>
        <xdr:cNvPr id="69" name="שלב" descr="פונקציות מותנות - SUMIF&#10;"/>
        <xdr:cNvSpPr txBox="1"/>
      </xdr:nvSpPr>
      <xdr:spPr>
        <a:xfrm flipH="1">
          <a:off x="11240300300" y="13962887"/>
          <a:ext cx="1326339" cy="274658"/>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אנרגיה מתחדשת</a:t>
          </a:r>
          <a:endParaRPr lang="he-IL" sz="1300">
            <a:solidFill>
              <a:srgbClr val="000000"/>
            </a:solidFill>
            <a:effectLst/>
            <a:latin typeface="Assistant" pitchFamily="2" charset="-79"/>
            <a:cs typeface="+mn-cs"/>
          </a:endParaRPr>
        </a:p>
      </xdr:txBody>
    </xdr:sp>
    <xdr:clientData/>
  </xdr:twoCellAnchor>
  <xdr:twoCellAnchor editAs="absolute">
    <xdr:from>
      <xdr:col>6</xdr:col>
      <xdr:colOff>111125</xdr:colOff>
      <xdr:row>24</xdr:row>
      <xdr:rowOff>133074</xdr:rowOff>
    </xdr:from>
    <xdr:to>
      <xdr:col>12</xdr:col>
      <xdr:colOff>977900</xdr:colOff>
      <xdr:row>29</xdr:row>
      <xdr:rowOff>92075</xdr:rowOff>
    </xdr:to>
    <xdr:sp macro="" textlink="">
      <xdr:nvSpPr>
        <xdr:cNvPr id="70" name="שלב" descr="פונקציות מותנות - SUMIF&#10;"/>
        <xdr:cNvSpPr txBox="1"/>
      </xdr:nvSpPr>
      <xdr:spPr>
        <a:xfrm flipH="1">
          <a:off x="11236604400" y="7816574"/>
          <a:ext cx="11852275" cy="1419501"/>
        </a:xfrm>
        <a:prstGeom prst="rect">
          <a:avLst/>
        </a:prstGeom>
        <a:solidFill>
          <a:schemeClr val="accent1">
            <a:lumMod val="50000"/>
          </a:schemeClr>
        </a:solidFill>
        <a:ln w="9525" cmpd="sng">
          <a:gradFill rotWithShape="1">
            <a:gsLst>
              <a:gs pos="0">
                <a:schemeClr val="accent6">
                  <a:lumMod val="67000"/>
                </a:schemeClr>
              </a:gs>
              <a:gs pos="48000">
                <a:schemeClr val="accent6">
                  <a:lumMod val="97000"/>
                  <a:lumOff val="3000"/>
                </a:schemeClr>
              </a:gs>
              <a:gs pos="100000">
                <a:schemeClr val="accent6">
                  <a:lumMod val="60000"/>
                  <a:lumOff val="40000"/>
                </a:schemeClr>
              </a:gs>
            </a:gsLst>
            <a:lin ang="16200000" scaled="1"/>
            <a:tileRect/>
          </a:grad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457200" lvl="1" indent="0" algn="r" defTabSz="914400" rtl="1" eaLnBrk="1" latinLnBrk="0" hangingPunct="1"/>
          <a:r>
            <a:rPr lang="he-IL" sz="1800" b="1" kern="1200" baseline="0">
              <a:solidFill>
                <a:schemeClr val="bg1"/>
              </a:solidFill>
              <a:effectLst/>
              <a:latin typeface="Assistant" pitchFamily="2" charset="-79"/>
              <a:ea typeface="+mn-ea"/>
              <a:cs typeface="+mn-cs"/>
            </a:rPr>
            <a:t>מחשבון עזר - מחשב אוטמטית את גובה ותמהיל התמיכה המקסימלית   </a:t>
          </a:r>
          <a:endParaRPr lang="he-IL" sz="1800" b="1">
            <a:solidFill>
              <a:schemeClr val="bg1"/>
            </a:solidFill>
            <a:effectLst/>
            <a:latin typeface="Assistant" pitchFamily="2" charset="-79"/>
            <a:cs typeface="+mn-cs"/>
          </a:endParaRPr>
        </a:p>
      </xdr:txBody>
    </xdr:sp>
    <xdr:clientData/>
  </xdr:twoCellAnchor>
  <xdr:twoCellAnchor editAs="absolute">
    <xdr:from>
      <xdr:col>8</xdr:col>
      <xdr:colOff>1807289</xdr:colOff>
      <xdr:row>45</xdr:row>
      <xdr:rowOff>284715</xdr:rowOff>
    </xdr:from>
    <xdr:to>
      <xdr:col>9</xdr:col>
      <xdr:colOff>835694</xdr:colOff>
      <xdr:row>47</xdr:row>
      <xdr:rowOff>26813</xdr:rowOff>
    </xdr:to>
    <xdr:sp macro="" textlink="">
      <xdr:nvSpPr>
        <xdr:cNvPr id="71" name="שלב" descr="פונקציות מותנות - SUMIF&#10;"/>
        <xdr:cNvSpPr txBox="1"/>
      </xdr:nvSpPr>
      <xdr:spPr>
        <a:xfrm flipH="1">
          <a:off x="11319564100" y="13957059"/>
          <a:ext cx="1290592" cy="319948"/>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התייעלות באנרגיה</a:t>
          </a:r>
          <a:endParaRPr lang="he-IL" sz="1300">
            <a:solidFill>
              <a:srgbClr val="000000"/>
            </a:solidFill>
            <a:effectLst/>
            <a:latin typeface="Assistant" pitchFamily="2" charset="-79"/>
            <a:cs typeface="+mn-cs"/>
          </a:endParaRPr>
        </a:p>
      </xdr:txBody>
    </xdr:sp>
    <xdr:clientData/>
  </xdr:twoCellAnchor>
  <xdr:twoCellAnchor editAs="absolute">
    <xdr:from>
      <xdr:col>7</xdr:col>
      <xdr:colOff>598336</xdr:colOff>
      <xdr:row>25</xdr:row>
      <xdr:rowOff>233082</xdr:rowOff>
    </xdr:from>
    <xdr:to>
      <xdr:col>11</xdr:col>
      <xdr:colOff>2537619</xdr:colOff>
      <xdr:row>29</xdr:row>
      <xdr:rowOff>92075</xdr:rowOff>
    </xdr:to>
    <xdr:sp macro="" textlink="">
      <xdr:nvSpPr>
        <xdr:cNvPr id="56" name="שלב" descr="פונקציות מותנות - SUMIF&#10;"/>
        <xdr:cNvSpPr txBox="1"/>
      </xdr:nvSpPr>
      <xdr:spPr>
        <a:xfrm flipH="1">
          <a:off x="11236394850" y="8094382"/>
          <a:ext cx="9866464" cy="1001993"/>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600" b="1" kern="1200" baseline="0">
              <a:solidFill>
                <a:schemeClr val="bg1"/>
              </a:solidFill>
              <a:effectLst/>
              <a:latin typeface="Assistant" pitchFamily="2" charset="-79"/>
              <a:ea typeface="+mn-ea"/>
              <a:cs typeface="+mn-cs"/>
            </a:rPr>
            <a:t>שימו לב:</a:t>
          </a:r>
        </a:p>
        <a:p>
          <a:pPr algn="r" rtl="1"/>
          <a:r>
            <a:rPr lang="he-IL" sz="1400" b="0" kern="1200" baseline="0">
              <a:solidFill>
                <a:schemeClr val="bg1"/>
              </a:solidFill>
              <a:effectLst/>
              <a:latin typeface="Assistant" pitchFamily="2" charset="-79"/>
              <a:ea typeface="+mn-ea"/>
              <a:cs typeface="+mn-cs"/>
            </a:rPr>
            <a:t> 1) יחסים אשר חורגים מהנתונים יסומנו באדום לנוחיותכם. על כן, יש לצמצם את סך התמיכה לקבלת תמהיל תקין.</a:t>
          </a:r>
        </a:p>
        <a:p>
          <a:pPr algn="r" rtl="1"/>
          <a:r>
            <a:rPr lang="he-IL" sz="1400" b="0" kern="1200" baseline="0">
              <a:solidFill>
                <a:schemeClr val="bg1"/>
              </a:solidFill>
              <a:effectLst/>
              <a:latin typeface="Assistant" pitchFamily="2" charset="-79"/>
              <a:ea typeface="+mn-ea"/>
              <a:cs typeface="+mn-cs"/>
            </a:rPr>
            <a:t> 2) עבור יישובים הזכאים למענק והמשתייכים לרשויות שלא בהחלטה, ניתן למלא פרויקטי התייעלות באנרגיה </a:t>
          </a:r>
          <a:r>
            <a:rPr lang="he-IL" sz="1400" b="1" u="sng" kern="1200" baseline="0">
              <a:solidFill>
                <a:schemeClr val="bg1"/>
              </a:solidFill>
              <a:effectLst/>
              <a:latin typeface="Assistant" pitchFamily="2" charset="-79"/>
              <a:ea typeface="+mn-ea"/>
              <a:cs typeface="+mn-cs"/>
            </a:rPr>
            <a:t>בלבד</a:t>
          </a:r>
          <a:r>
            <a:rPr lang="he-IL" sz="1400" b="0" kern="1200" baseline="0">
              <a:solidFill>
                <a:schemeClr val="bg1"/>
              </a:solidFill>
              <a:effectLst/>
              <a:latin typeface="Assistant" pitchFamily="2" charset="-79"/>
              <a:ea typeface="+mn-ea"/>
              <a:cs typeface="+mn-cs"/>
            </a:rPr>
            <a:t> עד 95% מכלל המענק.</a:t>
          </a:r>
        </a:p>
        <a:p>
          <a:pPr algn="r" rtl="1"/>
          <a:r>
            <a:rPr lang="he-IL" sz="1400" b="0" kern="1200" baseline="0">
              <a:solidFill>
                <a:schemeClr val="bg1"/>
              </a:solidFill>
              <a:effectLst/>
              <a:latin typeface="Assistant" pitchFamily="2" charset="-79"/>
              <a:ea typeface="+mn-ea"/>
              <a:cs typeface="+mn-cs"/>
            </a:rPr>
            <a:t> 3) יחס המענק לשאר היישובים: </a:t>
          </a:r>
          <a:r>
            <a:rPr lang="en-US" sz="1400" b="0" kern="1200" baseline="0">
              <a:solidFill>
                <a:schemeClr val="bg1"/>
              </a:solidFill>
              <a:effectLst/>
              <a:latin typeface="Assistant" pitchFamily="2" charset="-79"/>
              <a:ea typeface="+mn-ea"/>
              <a:cs typeface="+mn-cs"/>
            </a:rPr>
            <a:t> </a:t>
          </a:r>
          <a:r>
            <a:rPr lang="he-IL" sz="1400" b="0" kern="1200" baseline="0">
              <a:solidFill>
                <a:schemeClr val="bg1"/>
              </a:solidFill>
              <a:effectLst/>
              <a:latin typeface="Assistant" pitchFamily="2" charset="-79"/>
              <a:ea typeface="+mn-ea"/>
              <a:cs typeface="+mn-cs"/>
            </a:rPr>
            <a:t>התייעלות באנרגיה - עד 70%</a:t>
          </a:r>
          <a:r>
            <a:rPr lang="en-US" sz="1400" b="0" kern="1200" baseline="0">
              <a:solidFill>
                <a:schemeClr val="bg1"/>
              </a:solidFill>
              <a:effectLst/>
              <a:latin typeface="Assistant" pitchFamily="2" charset="-79"/>
              <a:ea typeface="+mn-ea"/>
              <a:cs typeface="+mn-cs"/>
            </a:rPr>
            <a:t> ; </a:t>
          </a:r>
          <a:r>
            <a:rPr lang="he-IL" sz="1400" b="0" kern="1200" baseline="0">
              <a:solidFill>
                <a:schemeClr val="bg1"/>
              </a:solidFill>
              <a:effectLst/>
              <a:latin typeface="Assistant" pitchFamily="2" charset="-79"/>
              <a:ea typeface="+mn-ea"/>
              <a:cs typeface="+mn-cs"/>
            </a:rPr>
            <a:t>אנרגיה מתחדשת - עד 25% </a:t>
          </a:r>
          <a:endParaRPr lang="he-IL" sz="1400" b="1" kern="1200" baseline="0">
            <a:solidFill>
              <a:schemeClr val="bg1"/>
            </a:solidFill>
            <a:effectLst/>
            <a:latin typeface="Assistant" pitchFamily="2" charset="-79"/>
            <a:ea typeface="+mn-ea"/>
            <a:cs typeface="+mn-cs"/>
          </a:endParaRPr>
        </a:p>
      </xdr:txBody>
    </xdr:sp>
    <xdr:clientData/>
  </xdr:twoCellAnchor>
  <xdr:twoCellAnchor editAs="absolute">
    <xdr:from>
      <xdr:col>11</xdr:col>
      <xdr:colOff>1168037</xdr:colOff>
      <xdr:row>41</xdr:row>
      <xdr:rowOff>79786</xdr:rowOff>
    </xdr:from>
    <xdr:to>
      <xdr:col>12</xdr:col>
      <xdr:colOff>810721</xdr:colOff>
      <xdr:row>42</xdr:row>
      <xdr:rowOff>142894</xdr:rowOff>
    </xdr:to>
    <xdr:sp macro="" textlink="">
      <xdr:nvSpPr>
        <xdr:cNvPr id="72" name="שלב" descr="פונקציות מותנות - SUMIF&#10;"/>
        <xdr:cNvSpPr txBox="1"/>
      </xdr:nvSpPr>
      <xdr:spPr>
        <a:xfrm flipH="1">
          <a:off x="11236771579" y="12843286"/>
          <a:ext cx="2373184" cy="355208"/>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סך מקורות עצמיים שהגוף הנתמך נדרש להעמיד (ט. 149)</a:t>
          </a:r>
          <a:endParaRPr lang="he-IL" sz="1300">
            <a:solidFill>
              <a:srgbClr val="000000"/>
            </a:solidFill>
            <a:effectLst/>
            <a:latin typeface="Assistant" pitchFamily="2" charset="-79"/>
            <a:cs typeface="+mn-cs"/>
          </a:endParaRPr>
        </a:p>
      </xdr:txBody>
    </xdr:sp>
    <xdr:clientData/>
  </xdr:twoCellAnchor>
  <xdr:twoCellAnchor editAs="absolute">
    <xdr:from>
      <xdr:col>7</xdr:col>
      <xdr:colOff>585</xdr:colOff>
      <xdr:row>41</xdr:row>
      <xdr:rowOff>67295</xdr:rowOff>
    </xdr:from>
    <xdr:to>
      <xdr:col>7</xdr:col>
      <xdr:colOff>1770529</xdr:colOff>
      <xdr:row>43</xdr:row>
      <xdr:rowOff>1587</xdr:rowOff>
    </xdr:to>
    <xdr:sp macro="" textlink="">
      <xdr:nvSpPr>
        <xdr:cNvPr id="73" name="שלב" descr="פונקציות מותנות - SUMIF&#10;"/>
        <xdr:cNvSpPr txBox="1"/>
      </xdr:nvSpPr>
      <xdr:spPr>
        <a:xfrm flipH="1">
          <a:off x="11209782000" y="12798671"/>
          <a:ext cx="1769944" cy="516998"/>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סך עלות מינימלית של הפרויקטים (כולל דמי ניהול)</a:t>
          </a:r>
          <a:endParaRPr lang="he-IL" sz="1300">
            <a:solidFill>
              <a:srgbClr val="000000"/>
            </a:solidFill>
            <a:effectLst/>
            <a:latin typeface="Assistant" pitchFamily="2" charset="-79"/>
            <a:cs typeface="+mn-cs"/>
          </a:endParaRPr>
        </a:p>
      </xdr:txBody>
    </xdr:sp>
    <xdr:clientData/>
  </xdr:twoCellAnchor>
  <xdr:twoCellAnchor editAs="oneCell">
    <xdr:from>
      <xdr:col>11</xdr:col>
      <xdr:colOff>2501899</xdr:colOff>
      <xdr:row>25</xdr:row>
      <xdr:rowOff>82549</xdr:rowOff>
    </xdr:from>
    <xdr:to>
      <xdr:col>12</xdr:col>
      <xdr:colOff>571498</xdr:colOff>
      <xdr:row>28</xdr:row>
      <xdr:rowOff>25399</xdr:rowOff>
    </xdr:to>
    <xdr:pic>
      <xdr:nvPicPr>
        <xdr:cNvPr id="78" name="תמונה 77" descr="Calculator - Free technology icons"/>
        <xdr:cNvPicPr>
          <a:picLocks noChangeAspect="1" noChangeArrowheads="1"/>
        </xdr:cNvPicPr>
      </xdr:nvPicPr>
      <xdr:blipFill>
        <a:blip xmlns:r="http://schemas.openxmlformats.org/officeDocument/2006/relationships" r:embed="rId1" cstate="print">
          <a:lum bright="70000" contrast="-70000"/>
          <a:extLst>
            <a:ext uri="{28A0092B-C50C-407E-A947-70E740481C1C}">
              <a14:useLocalDpi xmlns:a14="http://schemas.microsoft.com/office/drawing/2010/main" val="0"/>
            </a:ext>
          </a:extLst>
        </a:blip>
        <a:srcRect/>
        <a:stretch>
          <a:fillRect/>
        </a:stretch>
      </xdr:blipFill>
      <xdr:spPr bwMode="auto">
        <a:xfrm>
          <a:off x="11237010802" y="8058149"/>
          <a:ext cx="800099" cy="8191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598395</xdr:colOff>
      <xdr:row>15</xdr:row>
      <xdr:rowOff>29883</xdr:rowOff>
    </xdr:from>
    <xdr:to>
      <xdr:col>4</xdr:col>
      <xdr:colOff>582705</xdr:colOff>
      <xdr:row>22</xdr:row>
      <xdr:rowOff>19050</xdr:rowOff>
    </xdr:to>
    <xdr:sp macro="" textlink="">
      <xdr:nvSpPr>
        <xdr:cNvPr id="85" name="תיבת טקסט 1">
          <a:extLst>
            <a:ext uri="{FF2B5EF4-FFF2-40B4-BE49-F238E27FC236}">
              <a16:creationId xmlns:a16="http://schemas.microsoft.com/office/drawing/2014/main" id="{00000000-0008-0000-0200-000002000000}"/>
            </a:ext>
          </a:extLst>
        </xdr:cNvPr>
        <xdr:cNvSpPr txBox="1"/>
      </xdr:nvSpPr>
      <xdr:spPr>
        <a:xfrm>
          <a:off x="11249318595" y="4792383"/>
          <a:ext cx="2727510" cy="2237067"/>
        </a:xfrm>
        <a:custGeom>
          <a:avLst/>
          <a:gdLst>
            <a:gd name="connsiteX0" fmla="*/ 0 w 2430330"/>
            <a:gd name="connsiteY0" fmla="*/ 0 h 2133150"/>
            <a:gd name="connsiteX1" fmla="*/ 2430330 w 2430330"/>
            <a:gd name="connsiteY1" fmla="*/ 0 h 2133150"/>
            <a:gd name="connsiteX2" fmla="*/ 2430330 w 2430330"/>
            <a:gd name="connsiteY2" fmla="*/ 2133150 h 2133150"/>
            <a:gd name="connsiteX3" fmla="*/ 0 w 2430330"/>
            <a:gd name="connsiteY3" fmla="*/ 2133150 h 2133150"/>
            <a:gd name="connsiteX4" fmla="*/ 0 w 2430330"/>
            <a:gd name="connsiteY4" fmla="*/ 0 h 213315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430330" h="2133150" fill="none" extrusionOk="0">
              <a:moveTo>
                <a:pt x="0" y="0"/>
              </a:moveTo>
              <a:cubicBezTo>
                <a:pt x="425468" y="-49533"/>
                <a:pt x="1942388" y="-14809"/>
                <a:pt x="2430330" y="0"/>
              </a:cubicBezTo>
              <a:cubicBezTo>
                <a:pt x="2517969" y="457578"/>
                <a:pt x="2357651" y="1143568"/>
                <a:pt x="2430330" y="2133150"/>
              </a:cubicBezTo>
              <a:cubicBezTo>
                <a:pt x="1579423" y="2084919"/>
                <a:pt x="801990" y="2217605"/>
                <a:pt x="0" y="2133150"/>
              </a:cubicBezTo>
              <a:cubicBezTo>
                <a:pt x="-38581" y="1145226"/>
                <a:pt x="63341" y="425832"/>
                <a:pt x="0" y="0"/>
              </a:cubicBezTo>
              <a:close/>
            </a:path>
            <a:path w="2430330" h="2133150" stroke="0" extrusionOk="0">
              <a:moveTo>
                <a:pt x="0" y="0"/>
              </a:moveTo>
              <a:cubicBezTo>
                <a:pt x="854319" y="118645"/>
                <a:pt x="1470059" y="116012"/>
                <a:pt x="2430330" y="0"/>
              </a:cubicBezTo>
              <a:cubicBezTo>
                <a:pt x="2297448" y="646197"/>
                <a:pt x="2515281" y="1348107"/>
                <a:pt x="2430330" y="2133150"/>
              </a:cubicBezTo>
              <a:cubicBezTo>
                <a:pt x="1888089" y="2267750"/>
                <a:pt x="943180" y="1975954"/>
                <a:pt x="0" y="2133150"/>
              </a:cubicBezTo>
              <a:cubicBezTo>
                <a:pt x="-20187" y="1421836"/>
                <a:pt x="-152480" y="794110"/>
                <a:pt x="0" y="0"/>
              </a:cubicBezTo>
              <a:close/>
            </a:path>
          </a:pathLst>
        </a:custGeom>
        <a:solidFill>
          <a:schemeClr val="lt1"/>
        </a:solidFill>
        <a:ln w="9525" cmpd="sng">
          <a:solidFill>
            <a:schemeClr val="lt1">
              <a:shade val="50000"/>
            </a:schemeClr>
          </a:solidFill>
          <a:extLst>
            <a:ext uri="{C807C97D-BFC1-408E-A445-0C87EB9F89A2}">
              <ask:lineSketchStyleProps xmlns:ask="http://schemas.microsoft.com/office/drawing/2018/sketchyshapes" xmlns="" sd="1219033472">
                <a:prstGeom prst="rect">
                  <a:avLst/>
                </a:prstGeom>
                <ask:type>
                  <ask:lineSketchCurved/>
                </ask:type>
              </ask:lineSketchStyleProps>
            </a:ext>
          </a:extLst>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marL="0" marR="0" lvl="0" indent="0" algn="ctr" defTabSz="914400" rtl="1" eaLnBrk="1" fontAlgn="auto" latinLnBrk="0" hangingPunct="1">
            <a:lnSpc>
              <a:spcPct val="100000"/>
            </a:lnSpc>
            <a:spcBef>
              <a:spcPts val="0"/>
            </a:spcBef>
            <a:spcAft>
              <a:spcPts val="0"/>
            </a:spcAft>
            <a:buClrTx/>
            <a:buSzTx/>
            <a:buFontTx/>
            <a:buNone/>
            <a:tabLst/>
            <a:defRPr/>
          </a:pPr>
          <a:endParaRPr lang="he-IL" sz="1300" kern="1200" baseline="0">
            <a:solidFill>
              <a:srgbClr val="FF0000"/>
            </a:solidFill>
            <a:effectLst/>
            <a:latin typeface="Assistant" pitchFamily="2" charset="-79"/>
            <a:ea typeface="+mn-ea"/>
            <a:cs typeface="+mn-cs"/>
          </a:endParaRP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rgbClr val="FF0000"/>
              </a:solidFill>
              <a:effectLst/>
              <a:latin typeface="Assistant" pitchFamily="2" charset="-79"/>
              <a:ea typeface="+mn-ea"/>
              <a:cs typeface="+mn-cs"/>
            </a:rPr>
            <a:t>שימו לב:</a:t>
          </a:r>
          <a:endParaRPr lang="en-US" sz="1300" kern="1200" baseline="0">
            <a:solidFill>
              <a:srgbClr val="FF0000"/>
            </a:solidFill>
            <a:effectLst/>
            <a:latin typeface="Assistant" pitchFamily="2" charset="-79"/>
            <a:ea typeface="+mn-ea"/>
            <a:cs typeface="+mn-cs"/>
          </a:endParaRPr>
        </a:p>
        <a:p>
          <a:pPr marL="0" marR="0" lvl="0" indent="0" algn="ctr" defTabSz="914400" rtl="1" eaLnBrk="1" fontAlgn="auto" latinLnBrk="0" hangingPunct="1">
            <a:lnSpc>
              <a:spcPct val="100000"/>
            </a:lnSpc>
            <a:spcBef>
              <a:spcPts val="0"/>
            </a:spcBef>
            <a:spcAft>
              <a:spcPts val="0"/>
            </a:spcAft>
            <a:buClrTx/>
            <a:buSzTx/>
            <a:buFontTx/>
            <a:buNone/>
            <a:tabLst/>
            <a:defRPr/>
          </a:pPr>
          <a:endParaRPr lang="he-IL" sz="1300" kern="1200" baseline="0">
            <a:solidFill>
              <a:schemeClr val="accent1">
                <a:lumMod val="75000"/>
              </a:schemeClr>
            </a:solidFill>
            <a:effectLst/>
            <a:latin typeface="Assistant" pitchFamily="2" charset="-79"/>
            <a:ea typeface="+mn-ea"/>
            <a:cs typeface="+mn-cs"/>
          </a:endParaRPr>
        </a:p>
        <a:p>
          <a:pPr marL="0" marR="0" lvl="0" indent="0" algn="ctr" defTabSz="914400" rtl="1" eaLnBrk="1" fontAlgn="auto" latinLnBrk="0" hangingPunct="1">
            <a:lnSpc>
              <a:spcPct val="100000"/>
            </a:lnSpc>
            <a:spcBef>
              <a:spcPts val="0"/>
            </a:spcBef>
            <a:spcAft>
              <a:spcPts val="0"/>
            </a:spcAft>
            <a:buClrTx/>
            <a:buSzTx/>
            <a:buFontTx/>
            <a:buNone/>
            <a:tabLst/>
            <a:defRPr/>
          </a:pPr>
          <a:r>
            <a:rPr lang="he-IL" sz="1300" kern="1200" baseline="0">
              <a:solidFill>
                <a:schemeClr val="accent1">
                  <a:lumMod val="75000"/>
                </a:schemeClr>
              </a:solidFill>
              <a:effectLst/>
              <a:latin typeface="Assistant" pitchFamily="2" charset="-79"/>
              <a:ea typeface="+mn-ea"/>
              <a:cs typeface="+mn-cs"/>
            </a:rPr>
            <a:t>בקובץ קיימות הערות והתראות לעזרה למבקש והן לצורך הנוחות בלבד ולסייע למגישים. עם זאת, באחריות המבקש לוודא את עמידת ההגשה בכל תנאי הקול קורא. יובהר כי, המבקשים יהיו מנועים מהעלאת טענות בכל הנוגע להתראות שלא התקבלו בקובץ האקסל.</a:t>
          </a:r>
        </a:p>
        <a:p>
          <a:pPr algn="ctr" rtl="1"/>
          <a:endParaRPr lang="he-IL" sz="1100">
            <a:solidFill>
              <a:schemeClr val="accent6">
                <a:lumMod val="60000"/>
                <a:lumOff val="40000"/>
              </a:schemeClr>
            </a:solidFill>
          </a:endParaRPr>
        </a:p>
      </xdr:txBody>
    </xdr:sp>
    <xdr:clientData/>
  </xdr:twoCellAnchor>
  <xdr:twoCellAnchor editAs="oneCell">
    <xdr:from>
      <xdr:col>5</xdr:col>
      <xdr:colOff>38100</xdr:colOff>
      <xdr:row>1</xdr:row>
      <xdr:rowOff>47625</xdr:rowOff>
    </xdr:from>
    <xdr:to>
      <xdr:col>5</xdr:col>
      <xdr:colOff>618781</xdr:colOff>
      <xdr:row>3</xdr:row>
      <xdr:rowOff>19904</xdr:rowOff>
    </xdr:to>
    <xdr:pic>
      <xdr:nvPicPr>
        <xdr:cNvPr id="86" name="גרפיקה 28" descr="מגפון1 עם מילוי מלא">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xmlns="" r:embed="rId3"/>
            </a:ext>
          </a:extLst>
        </a:blip>
        <a:stretch>
          <a:fillRect/>
        </a:stretch>
      </xdr:blipFill>
      <xdr:spPr>
        <a:xfrm>
          <a:off x="11246729819" y="409575"/>
          <a:ext cx="580681" cy="543779"/>
        </a:xfrm>
        <a:prstGeom prst="rect">
          <a:avLst/>
        </a:prstGeom>
      </xdr:spPr>
    </xdr:pic>
    <xdr:clientData/>
  </xdr:twoCellAnchor>
  <xdr:twoCellAnchor>
    <xdr:from>
      <xdr:col>7</xdr:col>
      <xdr:colOff>1366909</xdr:colOff>
      <xdr:row>49</xdr:row>
      <xdr:rowOff>200628</xdr:rowOff>
    </xdr:from>
    <xdr:to>
      <xdr:col>7</xdr:col>
      <xdr:colOff>1619602</xdr:colOff>
      <xdr:row>50</xdr:row>
      <xdr:rowOff>129894</xdr:rowOff>
    </xdr:to>
    <xdr:sp macro="" textlink="" fLocksText="0">
      <xdr:nvSpPr>
        <xdr:cNvPr id="89" name="כוכב: 4 פינות 24" descr="מעבר להערה" title="הערה"/>
        <xdr:cNvSpPr/>
      </xdr:nvSpPr>
      <xdr:spPr>
        <a:xfrm>
          <a:off x="11209932927" y="15317363"/>
          <a:ext cx="252693" cy="220619"/>
        </a:xfrm>
        <a:prstGeom prst="star4">
          <a:avLst/>
        </a:prstGeom>
        <a:solidFill>
          <a:schemeClr val="bg1">
            <a:lumMod val="50000"/>
          </a:schemeClr>
        </a:solidFill>
        <a:ln>
          <a:no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anchor="t"/>
        <a:lstStyle/>
        <a:p>
          <a:pPr algn="r" rtl="1"/>
          <a:endParaRPr lang="he-IL" sz="1100"/>
        </a:p>
      </xdr:txBody>
    </xdr:sp>
    <xdr:clientData/>
  </xdr:twoCellAnchor>
  <xdr:twoCellAnchor editAs="absolute">
    <xdr:from>
      <xdr:col>7</xdr:col>
      <xdr:colOff>867512</xdr:colOff>
      <xdr:row>50</xdr:row>
      <xdr:rowOff>26824</xdr:rowOff>
    </xdr:from>
    <xdr:to>
      <xdr:col>8</xdr:col>
      <xdr:colOff>200601</xdr:colOff>
      <xdr:row>57</xdr:row>
      <xdr:rowOff>149044</xdr:rowOff>
    </xdr:to>
    <xdr:sp macro="" textlink="">
      <xdr:nvSpPr>
        <xdr:cNvPr id="90" name="שלב" descr="פונקציות מותנות - SUMIF&#10;"/>
        <xdr:cNvSpPr txBox="1"/>
      </xdr:nvSpPr>
      <xdr:spPr>
        <a:xfrm flipH="1">
          <a:off x="11209110752" y="15447612"/>
          <a:ext cx="1574265" cy="1937573"/>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algn="r" rtl="1"/>
          <a:r>
            <a:rPr lang="he-IL" sz="1200" b="1" kern="1200" baseline="0">
              <a:solidFill>
                <a:schemeClr val="accent3">
                  <a:lumMod val="75000"/>
                </a:schemeClr>
              </a:solidFill>
              <a:effectLst/>
              <a:latin typeface="Assistant" pitchFamily="2" charset="-79"/>
              <a:ea typeface="+mn-ea"/>
              <a:cs typeface="+mn-cs"/>
            </a:rPr>
            <a:t>שימו לב:</a:t>
          </a:r>
        </a:p>
        <a:p>
          <a:pPr algn="r" rtl="1"/>
          <a:r>
            <a:rPr lang="he-IL" sz="1100" b="0" kern="1200" baseline="0">
              <a:solidFill>
                <a:schemeClr val="tx1"/>
              </a:solidFill>
              <a:effectLst/>
              <a:latin typeface="Assistant" pitchFamily="2" charset="-79"/>
              <a:ea typeface="+mn-ea"/>
              <a:cs typeface="+mn-cs"/>
            </a:rPr>
            <a:t>במקרה שהגוף המבקש הוא אשכול / איגוד ערים, שנותן שירותים לרשות שאינה חברה בו: סך דמי הניהול יסתכם עד 7% מסך התמיכה. ההפרש יקוזז מהמימון בסעיף התמיכה בהתייעלות באנרגיה.</a:t>
          </a:r>
        </a:p>
        <a:p>
          <a:pPr algn="r" rtl="1"/>
          <a:r>
            <a:rPr lang="he-IL" sz="1100" b="0" u="sng" kern="1200" baseline="0">
              <a:solidFill>
                <a:schemeClr val="tx1"/>
              </a:solidFill>
              <a:effectLst/>
              <a:latin typeface="Assistant" pitchFamily="2" charset="-79"/>
              <a:ea typeface="+mn-ea"/>
              <a:cs typeface="+mn-cs"/>
            </a:rPr>
            <a:t>במקרה זה, המחשבון לא יציג את דמי הניהול מעודכנים</a:t>
          </a:r>
        </a:p>
        <a:p>
          <a:pPr algn="r" rtl="1"/>
          <a:endParaRPr lang="he-IL" sz="1100" b="1" kern="1200" baseline="0">
            <a:solidFill>
              <a:schemeClr val="tx1"/>
            </a:solidFill>
            <a:effectLst/>
            <a:latin typeface="Assistant" pitchFamily="2" charset="-79"/>
            <a:ea typeface="+mn-ea"/>
            <a:cs typeface="+mn-cs"/>
          </a:endParaRPr>
        </a:p>
      </xdr:txBody>
    </xdr:sp>
    <xdr:clientData/>
  </xdr:twoCellAnchor>
  <xdr:twoCellAnchor>
    <xdr:from>
      <xdr:col>7</xdr:col>
      <xdr:colOff>1546410</xdr:colOff>
      <xdr:row>46</xdr:row>
      <xdr:rowOff>95252</xdr:rowOff>
    </xdr:from>
    <xdr:to>
      <xdr:col>7</xdr:col>
      <xdr:colOff>2155026</xdr:colOff>
      <xdr:row>49</xdr:row>
      <xdr:rowOff>156883</xdr:rowOff>
    </xdr:to>
    <xdr:cxnSp macro="">
      <xdr:nvCxnSpPr>
        <xdr:cNvPr id="91" name="מחבר: מעוקל 23" descr="מעבר להערה" title="הערה"/>
        <xdr:cNvCxnSpPr/>
      </xdr:nvCxnSpPr>
      <xdr:spPr>
        <a:xfrm rot="16200000" flipV="1">
          <a:off x="11209200348" y="14467848"/>
          <a:ext cx="1002925" cy="608616"/>
        </a:xfrm>
        <a:prstGeom prst="curvedConnector3">
          <a:avLst>
            <a:gd name="adj1" fmla="val 14246"/>
          </a:avLst>
        </a:prstGeom>
        <a:ln w="19050" cap="flat" cmpd="sng" algn="ctr">
          <a:solidFill>
            <a:schemeClr val="accent2"/>
          </a:solidFill>
          <a:prstDash val="dash"/>
          <a:round/>
          <a:headEnd type="none" w="med" len="med"/>
          <a:tailEnd type="none" w="med" len="med"/>
        </a:ln>
      </xdr:spPr>
      <xdr:style>
        <a:lnRef idx="0">
          <a:srgbClr val="000000"/>
        </a:lnRef>
        <a:fillRef idx="0">
          <a:srgbClr val="000000"/>
        </a:fillRef>
        <a:effectRef idx="0">
          <a:srgbClr val="000000"/>
        </a:effectRef>
        <a:fontRef idx="minor">
          <a:schemeClr val="tx1"/>
        </a:fontRef>
      </xdr:style>
    </xdr:cxnSp>
    <xdr:clientData/>
  </xdr:twoCellAnchor>
  <xdr:twoCellAnchor editAs="absolute">
    <xdr:from>
      <xdr:col>8</xdr:col>
      <xdr:colOff>1980406</xdr:colOff>
      <xdr:row>31</xdr:row>
      <xdr:rowOff>15873</xdr:rowOff>
    </xdr:from>
    <xdr:to>
      <xdr:col>10</xdr:col>
      <xdr:colOff>228811</xdr:colOff>
      <xdr:row>32</xdr:row>
      <xdr:rowOff>78981</xdr:rowOff>
    </xdr:to>
    <xdr:sp macro="" textlink="">
      <xdr:nvSpPr>
        <xdr:cNvPr id="58" name="שלב" descr="פונקציות מותנות - SUMIF&#10;"/>
        <xdr:cNvSpPr txBox="1"/>
      </xdr:nvSpPr>
      <xdr:spPr>
        <a:xfrm flipH="1">
          <a:off x="11241744514" y="9591673"/>
          <a:ext cx="2220330" cy="348858"/>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סך תמיכה </a:t>
          </a:r>
          <a:r>
            <a:rPr lang="he-IL" sz="1300" u="sng" kern="1200" baseline="0">
              <a:solidFill>
                <a:schemeClr val="tx1"/>
              </a:solidFill>
              <a:effectLst/>
              <a:latin typeface="Assistant" pitchFamily="2" charset="-79"/>
              <a:ea typeface="+mn-ea"/>
              <a:cs typeface="+mn-cs"/>
            </a:rPr>
            <a:t>מקסימלית</a:t>
          </a:r>
          <a:r>
            <a:rPr lang="he-IL" sz="1300" kern="1200" baseline="0">
              <a:solidFill>
                <a:schemeClr val="tx1"/>
              </a:solidFill>
              <a:effectLst/>
              <a:latin typeface="Assistant" pitchFamily="2" charset="-79"/>
              <a:ea typeface="+mn-ea"/>
              <a:cs typeface="+mn-cs"/>
            </a:rPr>
            <a:t> של המשרד  </a:t>
          </a:r>
          <a:endParaRPr lang="he-IL" sz="1300">
            <a:solidFill>
              <a:srgbClr val="000000"/>
            </a:solidFill>
            <a:effectLst/>
            <a:latin typeface="Assistant" pitchFamily="2" charset="-79"/>
            <a:cs typeface="+mn-cs"/>
          </a:endParaRPr>
        </a:p>
      </xdr:txBody>
    </xdr:sp>
    <xdr:clientData/>
  </xdr:twoCellAnchor>
  <xdr:twoCellAnchor>
    <xdr:from>
      <xdr:col>6</xdr:col>
      <xdr:colOff>235324</xdr:colOff>
      <xdr:row>30</xdr:row>
      <xdr:rowOff>266700</xdr:rowOff>
    </xdr:from>
    <xdr:to>
      <xdr:col>7</xdr:col>
      <xdr:colOff>1792941</xdr:colOff>
      <xdr:row>33</xdr:row>
      <xdr:rowOff>154781</xdr:rowOff>
    </xdr:to>
    <xdr:sp macro="" textlink="" fLocksText="0">
      <xdr:nvSpPr>
        <xdr:cNvPr id="103" name="מלבן 102" descr="מחשבון עזר - תצוגה - סך עלות מינימלית של הפרויקטים (כולל דמי ניהול)" title="מחשבון עזר - תצוגה - סך עלות מינימלית של הפרויקטים (כולל דמי ניהול)"/>
        <xdr:cNvSpPr/>
      </xdr:nvSpPr>
      <xdr:spPr>
        <a:xfrm>
          <a:off x="11246444659" y="9702800"/>
          <a:ext cx="1887817" cy="840581"/>
        </a:xfrm>
        <a:prstGeom prst="rect">
          <a:avLst/>
        </a:prstGeom>
        <a:noFill/>
        <a:ln w="38100" cap="rnd">
          <a:solidFill>
            <a:schemeClr val="bg1">
              <a:lumMod val="65000"/>
            </a:schemeClr>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ctr" rtl="1"/>
          <a:endParaRPr lang="he-IL" sz="1100">
            <a:solidFill>
              <a:srgbClr val="000000"/>
            </a:solidFill>
          </a:endParaRPr>
        </a:p>
      </xdr:txBody>
    </xdr:sp>
    <xdr:clientData/>
  </xdr:twoCellAnchor>
  <xdr:twoCellAnchor>
    <xdr:from>
      <xdr:col>8</xdr:col>
      <xdr:colOff>500175</xdr:colOff>
      <xdr:row>30</xdr:row>
      <xdr:rowOff>266701</xdr:rowOff>
    </xdr:from>
    <xdr:to>
      <xdr:col>11</xdr:col>
      <xdr:colOff>285750</xdr:colOff>
      <xdr:row>33</xdr:row>
      <xdr:rowOff>178595</xdr:rowOff>
    </xdr:to>
    <xdr:sp macro="" textlink="" fLocksText="0">
      <xdr:nvSpPr>
        <xdr:cNvPr id="104" name="מלבן 103" descr="מחשבון עזר - תצוגה - סך תמיכה מבוקשת מהמשרד (כולל דמי ניהול)" title="מחשבון עזר - תצוגה - סך תמיכה מבוקשת מהמשרד (כולל דמי ניהול)"/>
        <xdr:cNvSpPr/>
      </xdr:nvSpPr>
      <xdr:spPr>
        <a:xfrm>
          <a:off x="11240027050" y="9702801"/>
          <a:ext cx="5475175" cy="864394"/>
        </a:xfrm>
        <a:prstGeom prst="rect">
          <a:avLst/>
        </a:prstGeom>
        <a:noFill/>
        <a:ln w="38100" cap="rnd">
          <a:solidFill>
            <a:schemeClr val="bg1">
              <a:lumMod val="65000"/>
            </a:schemeClr>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ctr" rtl="1"/>
          <a:endParaRPr lang="he-IL" sz="1100">
            <a:solidFill>
              <a:srgbClr val="000000"/>
            </a:solidFill>
          </a:endParaRPr>
        </a:p>
      </xdr:txBody>
    </xdr:sp>
    <xdr:clientData/>
  </xdr:twoCellAnchor>
  <xdr:twoCellAnchor>
    <xdr:from>
      <xdr:col>11</xdr:col>
      <xdr:colOff>1069809</xdr:colOff>
      <xdr:row>30</xdr:row>
      <xdr:rowOff>254001</xdr:rowOff>
    </xdr:from>
    <xdr:to>
      <xdr:col>12</xdr:col>
      <xdr:colOff>858215</xdr:colOff>
      <xdr:row>33</xdr:row>
      <xdr:rowOff>147367</xdr:rowOff>
    </xdr:to>
    <xdr:sp macro="" textlink="" fLocksText="0">
      <xdr:nvSpPr>
        <xdr:cNvPr id="105" name="מלבן 104" descr="מחשבון עזר - תצוגה - סך מקורות תקציביים שהגוף הנתמך נדרש להעמיד (149)" title="מחשבון עזר - תצוגה - סך מקורות תקציביים שהגוף הנתמך נדרש להעמיד (149)"/>
        <xdr:cNvSpPr/>
      </xdr:nvSpPr>
      <xdr:spPr>
        <a:xfrm>
          <a:off x="11236724085" y="9690101"/>
          <a:ext cx="2518906" cy="845866"/>
        </a:xfrm>
        <a:prstGeom prst="rect">
          <a:avLst/>
        </a:prstGeom>
        <a:noFill/>
        <a:ln w="38100" cap="rnd">
          <a:solidFill>
            <a:schemeClr val="bg1">
              <a:lumMod val="65000"/>
            </a:schemeClr>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ctr" rtl="1"/>
          <a:endParaRPr lang="he-IL" sz="1100">
            <a:solidFill>
              <a:srgbClr val="000000"/>
            </a:solidFill>
          </a:endParaRPr>
        </a:p>
      </xdr:txBody>
    </xdr:sp>
    <xdr:clientData/>
  </xdr:twoCellAnchor>
  <xdr:twoCellAnchor>
    <xdr:from>
      <xdr:col>11</xdr:col>
      <xdr:colOff>440730</xdr:colOff>
      <xdr:row>31</xdr:row>
      <xdr:rowOff>114072</xdr:rowOff>
    </xdr:from>
    <xdr:to>
      <xdr:col>11</xdr:col>
      <xdr:colOff>982730</xdr:colOff>
      <xdr:row>32</xdr:row>
      <xdr:rowOff>286638</xdr:rowOff>
    </xdr:to>
    <xdr:sp macro="" textlink="" fLocksText="0">
      <xdr:nvSpPr>
        <xdr:cNvPr id="106" name="סימן חיבור 79" descr="מחשבון עזר - תצוגה- חיבור" title="מחשבון עזר - תצוגה- חיבור"/>
        <xdr:cNvSpPr/>
      </xdr:nvSpPr>
      <xdr:spPr>
        <a:xfrm>
          <a:off x="11239326895" y="9677172"/>
          <a:ext cx="542000" cy="458316"/>
        </a:xfrm>
        <a:prstGeom prst="mathPlus">
          <a:avLst/>
        </a:prstGeom>
        <a:solidFill>
          <a:schemeClr val="bg1">
            <a:lumMod val="6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anchor="t"/>
        <a:lstStyle/>
        <a:p>
          <a:pPr algn="r" rtl="1"/>
          <a:endParaRPr lang="he-IL" sz="1100"/>
        </a:p>
      </xdr:txBody>
    </xdr:sp>
    <xdr:clientData/>
  </xdr:twoCellAnchor>
  <xdr:twoCellAnchor>
    <xdr:from>
      <xdr:col>7</xdr:col>
      <xdr:colOff>1967175</xdr:colOff>
      <xdr:row>31</xdr:row>
      <xdr:rowOff>219750</xdr:rowOff>
    </xdr:from>
    <xdr:to>
      <xdr:col>8</xdr:col>
      <xdr:colOff>304800</xdr:colOff>
      <xdr:row>32</xdr:row>
      <xdr:rowOff>258000</xdr:rowOff>
    </xdr:to>
    <xdr:sp macro="" textlink="" fLocksText="0">
      <xdr:nvSpPr>
        <xdr:cNvPr id="107" name="שווה ל 80" descr="מחשבון עזר - תצוגה- שווה" title="מחשבון עזר - תצוגה- שווה"/>
        <xdr:cNvSpPr/>
      </xdr:nvSpPr>
      <xdr:spPr>
        <a:xfrm>
          <a:off x="11245691250" y="9782850"/>
          <a:ext cx="576000" cy="324000"/>
        </a:xfrm>
        <a:prstGeom prst="mathEqual">
          <a:avLst/>
        </a:prstGeom>
        <a:solidFill>
          <a:schemeClr val="bg1">
            <a:lumMod val="65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bg1"/>
        </a:fontRef>
      </xdr:style>
      <xdr:txBody>
        <a:bodyPr vertOverflow="clip" horzOverflow="clip" anchor="t"/>
        <a:lstStyle/>
        <a:p>
          <a:pPr algn="r" rtl="1"/>
          <a:endParaRPr lang="he-IL" sz="1100">
            <a:solidFill>
              <a:schemeClr val="tx1"/>
            </a:solidFill>
          </a:endParaRPr>
        </a:p>
      </xdr:txBody>
    </xdr:sp>
    <xdr:clientData/>
  </xdr:twoCellAnchor>
  <xdr:twoCellAnchor editAs="absolute">
    <xdr:from>
      <xdr:col>6</xdr:col>
      <xdr:colOff>291353</xdr:colOff>
      <xdr:row>31</xdr:row>
      <xdr:rowOff>1292</xdr:rowOff>
    </xdr:from>
    <xdr:to>
      <xdr:col>7</xdr:col>
      <xdr:colOff>1759323</xdr:colOff>
      <xdr:row>32</xdr:row>
      <xdr:rowOff>224618</xdr:rowOff>
    </xdr:to>
    <xdr:sp macro="" textlink="">
      <xdr:nvSpPr>
        <xdr:cNvPr id="108" name="שלב" descr="פונקציות מותנות - SUMIF&#10;"/>
        <xdr:cNvSpPr txBox="1"/>
      </xdr:nvSpPr>
      <xdr:spPr>
        <a:xfrm flipH="1">
          <a:off x="11246478277" y="9726426"/>
          <a:ext cx="1798170" cy="518492"/>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סך עלות מינימלית של הפרויקטים (כולל דמי ניהול)</a:t>
          </a:r>
          <a:endParaRPr lang="he-IL" sz="1300">
            <a:solidFill>
              <a:srgbClr val="000000"/>
            </a:solidFill>
            <a:effectLst/>
            <a:latin typeface="Assistant" pitchFamily="2" charset="-79"/>
            <a:cs typeface="+mn-cs"/>
          </a:endParaRPr>
        </a:p>
      </xdr:txBody>
    </xdr:sp>
    <xdr:clientData/>
  </xdr:twoCellAnchor>
  <xdr:twoCellAnchor editAs="absolute">
    <xdr:from>
      <xdr:col>11</xdr:col>
      <xdr:colOff>1131889</xdr:colOff>
      <xdr:row>30</xdr:row>
      <xdr:rowOff>243681</xdr:rowOff>
    </xdr:from>
    <xdr:to>
      <xdr:col>12</xdr:col>
      <xdr:colOff>774573</xdr:colOff>
      <xdr:row>32</xdr:row>
      <xdr:rowOff>207962</xdr:rowOff>
    </xdr:to>
    <xdr:sp macro="" textlink="">
      <xdr:nvSpPr>
        <xdr:cNvPr id="109" name="שלב" descr="פונקציות מותנות - SUMIF&#10;"/>
        <xdr:cNvSpPr txBox="1"/>
      </xdr:nvSpPr>
      <xdr:spPr>
        <a:xfrm flipH="1">
          <a:off x="11236807727" y="9679781"/>
          <a:ext cx="2373184" cy="548481"/>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סך מקורות עצמיים </a:t>
          </a:r>
          <a:r>
            <a:rPr lang="he-IL" sz="1300" u="sng" kern="1200" baseline="0">
              <a:solidFill>
                <a:schemeClr val="tx1"/>
              </a:solidFill>
              <a:effectLst/>
              <a:latin typeface="Assistant" pitchFamily="2" charset="-79"/>
              <a:ea typeface="+mn-ea"/>
              <a:cs typeface="+mn-cs"/>
            </a:rPr>
            <a:t>מינימליים</a:t>
          </a:r>
          <a:r>
            <a:rPr lang="he-IL" sz="1300" kern="1200" baseline="0">
              <a:solidFill>
                <a:schemeClr val="tx1"/>
              </a:solidFill>
              <a:effectLst/>
              <a:latin typeface="Assistant" pitchFamily="2" charset="-79"/>
              <a:ea typeface="+mn-ea"/>
              <a:cs typeface="+mn-cs"/>
            </a:rPr>
            <a:t> שהגוף הנתמך נדרש להעמיד </a:t>
          </a:r>
          <a:endParaRPr lang="he-IL" sz="1300">
            <a:solidFill>
              <a:srgbClr val="000000"/>
            </a:solidFill>
            <a:effectLst/>
            <a:latin typeface="Assistant" pitchFamily="2" charset="-79"/>
            <a:cs typeface="+mn-cs"/>
          </a:endParaRPr>
        </a:p>
      </xdr:txBody>
    </xdr:sp>
    <xdr:clientData/>
  </xdr:twoCellAnchor>
  <xdr:twoCellAnchor>
    <xdr:from>
      <xdr:col>9</xdr:col>
      <xdr:colOff>1695202</xdr:colOff>
      <xdr:row>35</xdr:row>
      <xdr:rowOff>221639</xdr:rowOff>
    </xdr:from>
    <xdr:to>
      <xdr:col>11</xdr:col>
      <xdr:colOff>247650</xdr:colOff>
      <xdr:row>38</xdr:row>
      <xdr:rowOff>214033</xdr:rowOff>
    </xdr:to>
    <xdr:sp macro="" textlink="" fLocksText="0">
      <xdr:nvSpPr>
        <xdr:cNvPr id="110" name="מלבן 109" descr="מחשבון עזר - תצוגה - סך תמיכה מבוקשת - אנרגיה מתחדשת" title="מחשבון עזר - תצוגה - סך תמיכה מבוקשת - אנרגיה מתחדשת"/>
        <xdr:cNvSpPr/>
      </xdr:nvSpPr>
      <xdr:spPr>
        <a:xfrm>
          <a:off x="11240061975" y="11013464"/>
          <a:ext cx="1981448" cy="887744"/>
        </a:xfrm>
        <a:prstGeom prst="rect">
          <a:avLst/>
        </a:prstGeom>
        <a:noFill/>
        <a:ln w="38100" cap="rnd">
          <a:solidFill>
            <a:schemeClr val="bg1">
              <a:lumMod val="65000"/>
            </a:schemeClr>
          </a:solidFill>
          <a:prstDash val="sysDot"/>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marL="0" indent="0" algn="ctr" rtl="1"/>
          <a:endParaRPr lang="he-IL" sz="1100">
            <a:solidFill>
              <a:srgbClr val="000000"/>
            </a:solidFill>
            <a:latin typeface="+mn-lt"/>
            <a:ea typeface="+mn-ea"/>
            <a:cs typeface="+mn-cs"/>
          </a:endParaRPr>
        </a:p>
      </xdr:txBody>
    </xdr:sp>
    <xdr:clientData/>
  </xdr:twoCellAnchor>
  <xdr:twoCellAnchor>
    <xdr:from>
      <xdr:col>7</xdr:col>
      <xdr:colOff>1845468</xdr:colOff>
      <xdr:row>35</xdr:row>
      <xdr:rowOff>247950</xdr:rowOff>
    </xdr:from>
    <xdr:to>
      <xdr:col>8</xdr:col>
      <xdr:colOff>768867</xdr:colOff>
      <xdr:row>38</xdr:row>
      <xdr:rowOff>204386</xdr:rowOff>
    </xdr:to>
    <xdr:sp macro="" textlink="" fLocksText="0">
      <xdr:nvSpPr>
        <xdr:cNvPr id="111" name="מלבן 110" descr="מחשבון עזר - תצוגה - סך דמי ניהול" title="מחשבון עזר - תצוגה - סך דמי ניהול"/>
        <xdr:cNvSpPr/>
      </xdr:nvSpPr>
      <xdr:spPr>
        <a:xfrm>
          <a:off x="11322158227" y="11011200"/>
          <a:ext cx="947461" cy="813686"/>
        </a:xfrm>
        <a:prstGeom prst="rect">
          <a:avLst/>
        </a:prstGeom>
        <a:noFill/>
        <a:ln w="38100" cap="rnd">
          <a:solidFill>
            <a:schemeClr val="bg1">
              <a:lumMod val="65000"/>
            </a:schemeClr>
          </a:solidFill>
          <a:prstDash val="sysDot"/>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marL="0" indent="0" algn="ctr" rtl="1"/>
          <a:endParaRPr lang="he-IL" sz="1100">
            <a:solidFill>
              <a:srgbClr val="000000"/>
            </a:solidFill>
            <a:latin typeface="+mn-lt"/>
            <a:ea typeface="+mn-ea"/>
            <a:cs typeface="+mn-cs"/>
          </a:endParaRPr>
        </a:p>
      </xdr:txBody>
    </xdr:sp>
    <xdr:clientData/>
  </xdr:twoCellAnchor>
  <xdr:twoCellAnchor>
    <xdr:from>
      <xdr:col>8</xdr:col>
      <xdr:colOff>1271616</xdr:colOff>
      <xdr:row>35</xdr:row>
      <xdr:rowOff>244923</xdr:rowOff>
    </xdr:from>
    <xdr:to>
      <xdr:col>9</xdr:col>
      <xdr:colOff>1406087</xdr:colOff>
      <xdr:row>38</xdr:row>
      <xdr:rowOff>219387</xdr:rowOff>
    </xdr:to>
    <xdr:sp macro="" textlink="" fLocksText="0">
      <xdr:nvSpPr>
        <xdr:cNvPr id="112" name="מלבן 111" descr="מחשבון עזר - תצוגה - סך תמיכה מבוקשת - התייעלות באנרגיה" title="מחשבון עזר - תצוגה - סך תמיכה מבוקשת - התייעלות באנרגיה"/>
        <xdr:cNvSpPr/>
      </xdr:nvSpPr>
      <xdr:spPr>
        <a:xfrm>
          <a:off x="11319258819" y="11008173"/>
          <a:ext cx="2396659" cy="831714"/>
        </a:xfrm>
        <a:prstGeom prst="rect">
          <a:avLst/>
        </a:prstGeom>
        <a:noFill/>
        <a:ln w="38100" cap="rnd">
          <a:solidFill>
            <a:schemeClr val="bg1">
              <a:lumMod val="65000"/>
            </a:schemeClr>
          </a:solidFill>
          <a:prstDash val="sysDot"/>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marL="0" indent="0" algn="ctr" rtl="1"/>
          <a:endParaRPr lang="he-IL" sz="1100">
            <a:solidFill>
              <a:srgbClr val="000000"/>
            </a:solidFill>
            <a:latin typeface="+mn-lt"/>
            <a:ea typeface="+mn-ea"/>
            <a:cs typeface="+mn-cs"/>
          </a:endParaRPr>
        </a:p>
      </xdr:txBody>
    </xdr:sp>
    <xdr:clientData/>
  </xdr:twoCellAnchor>
  <xdr:twoCellAnchor>
    <xdr:from>
      <xdr:col>8</xdr:col>
      <xdr:colOff>905120</xdr:colOff>
      <xdr:row>37</xdr:row>
      <xdr:rowOff>128198</xdr:rowOff>
    </xdr:from>
    <xdr:to>
      <xdr:col>8</xdr:col>
      <xdr:colOff>1141222</xdr:colOff>
      <xdr:row>37</xdr:row>
      <xdr:rowOff>128198</xdr:rowOff>
    </xdr:to>
    <xdr:cxnSp macro="">
      <xdr:nvCxnSpPr>
        <xdr:cNvPr id="113" name="מחבר חץ ישר 112" descr="מחבר חץ ישר - דמי ניהול תצוגה" title="מחבר חץ ישר - דמי ניהול תצוגה"/>
        <xdr:cNvCxnSpPr/>
      </xdr:nvCxnSpPr>
      <xdr:spPr>
        <a:xfrm rot="16200000">
          <a:off x="11244972879" y="11373472"/>
          <a:ext cx="0" cy="236102"/>
        </a:xfrm>
        <a:prstGeom prst="straightConnector1">
          <a:avLst/>
        </a:prstGeom>
        <a:ln w="19050" cap="flat" cmpd="sng" algn="ctr">
          <a:solidFill>
            <a:schemeClr val="tx1"/>
          </a:solidFill>
          <a:prstDash val="solid"/>
          <a:round/>
          <a:headEnd type="none" w="med" len="med"/>
          <a:tailEnd type="arrow" w="med" len="med"/>
        </a:ln>
      </xdr:spPr>
      <xdr:style>
        <a:lnRef idx="0">
          <a:srgbClr val="000000"/>
        </a:lnRef>
        <a:fillRef idx="0">
          <a:srgbClr val="000000"/>
        </a:fillRef>
        <a:effectRef idx="0">
          <a:srgbClr val="000000"/>
        </a:effectRef>
        <a:fontRef idx="minor">
          <a:schemeClr val="tx1"/>
        </a:fontRef>
      </xdr:style>
    </xdr:cxnSp>
    <xdr:clientData/>
  </xdr:twoCellAnchor>
  <xdr:twoCellAnchor>
    <xdr:from>
      <xdr:col>9</xdr:col>
      <xdr:colOff>452718</xdr:colOff>
      <xdr:row>34</xdr:row>
      <xdr:rowOff>119065</xdr:rowOff>
    </xdr:from>
    <xdr:to>
      <xdr:col>9</xdr:col>
      <xdr:colOff>452718</xdr:colOff>
      <xdr:row>35</xdr:row>
      <xdr:rowOff>65276</xdr:rowOff>
    </xdr:to>
    <xdr:cxnSp macro="">
      <xdr:nvCxnSpPr>
        <xdr:cNvPr id="114" name="מחבר חץ ישר 113" descr="מחבר חץ ישר - התייעלות באנרגיה תצוגה" title="מחבר חץ ישר - התייעלות באנרגיה תצוגה"/>
        <xdr:cNvCxnSpPr/>
      </xdr:nvCxnSpPr>
      <xdr:spPr>
        <a:xfrm>
          <a:off x="11243285907" y="10625140"/>
          <a:ext cx="0" cy="231961"/>
        </a:xfrm>
        <a:prstGeom prst="straightConnector1">
          <a:avLst/>
        </a:prstGeom>
        <a:ln w="19050" cap="flat" cmpd="sng" algn="ctr">
          <a:solidFill>
            <a:schemeClr val="tx1"/>
          </a:solidFill>
          <a:prstDash val="solid"/>
          <a:round/>
          <a:headEnd type="none" w="med" len="med"/>
          <a:tailEnd type="arrow" w="med" len="med"/>
        </a:ln>
      </xdr:spPr>
      <xdr:style>
        <a:lnRef idx="0">
          <a:srgbClr val="000000"/>
        </a:lnRef>
        <a:fillRef idx="0">
          <a:srgbClr val="000000"/>
        </a:fillRef>
        <a:effectRef idx="0">
          <a:srgbClr val="000000"/>
        </a:effectRef>
        <a:fontRef idx="minor">
          <a:schemeClr val="tx1"/>
        </a:fontRef>
      </xdr:style>
    </xdr:cxnSp>
    <xdr:clientData/>
  </xdr:twoCellAnchor>
  <xdr:twoCellAnchor>
    <xdr:from>
      <xdr:col>10</xdr:col>
      <xdr:colOff>1137971</xdr:colOff>
      <xdr:row>34</xdr:row>
      <xdr:rowOff>85728</xdr:rowOff>
    </xdr:from>
    <xdr:to>
      <xdr:col>10</xdr:col>
      <xdr:colOff>1137971</xdr:colOff>
      <xdr:row>35</xdr:row>
      <xdr:rowOff>31939</xdr:rowOff>
    </xdr:to>
    <xdr:cxnSp macro="">
      <xdr:nvCxnSpPr>
        <xdr:cNvPr id="115" name="מחבר חץ ישר 114" descr="מחבר חץ ישר - אנרגיה מתחדשת תצוגה" title="מחבר חץ ישר - אנרגיה מתחדשת תצוגה"/>
        <xdr:cNvCxnSpPr/>
      </xdr:nvCxnSpPr>
      <xdr:spPr>
        <a:xfrm>
          <a:off x="11240886154" y="10591803"/>
          <a:ext cx="0" cy="231961"/>
        </a:xfrm>
        <a:prstGeom prst="straightConnector1">
          <a:avLst/>
        </a:prstGeom>
        <a:ln w="19050" cap="flat" cmpd="sng" algn="ctr">
          <a:solidFill>
            <a:schemeClr val="tx1"/>
          </a:solidFill>
          <a:prstDash val="solid"/>
          <a:round/>
          <a:headEnd type="none" w="med" len="med"/>
          <a:tailEnd type="arrow" w="med" len="med"/>
        </a:ln>
      </xdr:spPr>
      <xdr:style>
        <a:lnRef idx="0">
          <a:srgbClr val="000000"/>
        </a:lnRef>
        <a:fillRef idx="0">
          <a:srgbClr val="000000"/>
        </a:fillRef>
        <a:effectRef idx="0">
          <a:srgbClr val="000000"/>
        </a:effectRef>
        <a:fontRef idx="minor">
          <a:schemeClr val="tx1"/>
        </a:fontRef>
      </xdr:style>
    </xdr:cxnSp>
    <xdr:clientData/>
  </xdr:twoCellAnchor>
  <xdr:twoCellAnchor editAs="absolute">
    <xdr:from>
      <xdr:col>7</xdr:col>
      <xdr:colOff>1908969</xdr:colOff>
      <xdr:row>35</xdr:row>
      <xdr:rowOff>246856</xdr:rowOff>
    </xdr:from>
    <xdr:to>
      <xdr:col>8</xdr:col>
      <xdr:colOff>396876</xdr:colOff>
      <xdr:row>37</xdr:row>
      <xdr:rowOff>150401</xdr:rowOff>
    </xdr:to>
    <xdr:sp macro="" textlink="">
      <xdr:nvSpPr>
        <xdr:cNvPr id="116" name="שלב" descr="פונקציות מותנות - SUMIF&#10;"/>
        <xdr:cNvSpPr txBox="1"/>
      </xdr:nvSpPr>
      <xdr:spPr>
        <a:xfrm flipH="1">
          <a:off x="11245548374" y="11051381"/>
          <a:ext cx="726282" cy="47504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דמי ניהול (תקורה)</a:t>
          </a:r>
          <a:endParaRPr lang="he-IL" sz="1300">
            <a:solidFill>
              <a:srgbClr val="000000"/>
            </a:solidFill>
            <a:effectLst/>
            <a:latin typeface="Assistant" pitchFamily="2" charset="-79"/>
            <a:cs typeface="+mn-cs"/>
          </a:endParaRPr>
        </a:p>
      </xdr:txBody>
    </xdr:sp>
    <xdr:clientData/>
  </xdr:twoCellAnchor>
  <xdr:twoCellAnchor editAs="absolute">
    <xdr:from>
      <xdr:col>10</xdr:col>
      <xdr:colOff>318296</xdr:colOff>
      <xdr:row>35</xdr:row>
      <xdr:rowOff>223044</xdr:rowOff>
    </xdr:from>
    <xdr:to>
      <xdr:col>10</xdr:col>
      <xdr:colOff>1644635</xdr:colOff>
      <xdr:row>36</xdr:row>
      <xdr:rowOff>225426</xdr:rowOff>
    </xdr:to>
    <xdr:sp macro="" textlink="">
      <xdr:nvSpPr>
        <xdr:cNvPr id="118" name="שלב" descr="פונקציות מותנות - SUMIF&#10;"/>
        <xdr:cNvSpPr txBox="1"/>
      </xdr:nvSpPr>
      <xdr:spPr>
        <a:xfrm flipH="1">
          <a:off x="11240328690" y="11027569"/>
          <a:ext cx="1326339" cy="288132"/>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אנרגיה מתחדשת</a:t>
          </a:r>
          <a:endParaRPr lang="he-IL" sz="1300">
            <a:solidFill>
              <a:srgbClr val="000000"/>
            </a:solidFill>
            <a:effectLst/>
            <a:latin typeface="Assistant" pitchFamily="2" charset="-79"/>
            <a:cs typeface="+mn-cs"/>
          </a:endParaRPr>
        </a:p>
      </xdr:txBody>
    </xdr:sp>
    <xdr:clientData/>
  </xdr:twoCellAnchor>
  <xdr:twoCellAnchor editAs="absolute">
    <xdr:from>
      <xdr:col>8</xdr:col>
      <xdr:colOff>1799431</xdr:colOff>
      <xdr:row>35</xdr:row>
      <xdr:rowOff>232569</xdr:rowOff>
    </xdr:from>
    <xdr:to>
      <xdr:col>9</xdr:col>
      <xdr:colOff>827836</xdr:colOff>
      <xdr:row>36</xdr:row>
      <xdr:rowOff>266767</xdr:rowOff>
    </xdr:to>
    <xdr:sp macro="" textlink="">
      <xdr:nvSpPr>
        <xdr:cNvPr id="119" name="שלב" descr="פונקציות מותנות - SUMIF&#10;"/>
        <xdr:cNvSpPr txBox="1"/>
      </xdr:nvSpPr>
      <xdr:spPr>
        <a:xfrm flipH="1">
          <a:off x="11242859989" y="11037094"/>
          <a:ext cx="1285830" cy="319948"/>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התייעלות באנרגיה</a:t>
          </a:r>
          <a:endParaRPr lang="he-IL" sz="1300">
            <a:solidFill>
              <a:srgbClr val="000000"/>
            </a:solidFill>
            <a:effectLst/>
            <a:latin typeface="Assistant" pitchFamily="2" charset="-79"/>
            <a:cs typeface="+mn-cs"/>
          </a:endParaRPr>
        </a:p>
      </xdr:txBody>
    </xdr:sp>
    <xdr:clientData/>
  </xdr:twoCellAnchor>
  <xdr:twoCellAnchor editAs="absolute">
    <xdr:from>
      <xdr:col>6</xdr:col>
      <xdr:colOff>95251</xdr:colOff>
      <xdr:row>29</xdr:row>
      <xdr:rowOff>186532</xdr:rowOff>
    </xdr:from>
    <xdr:to>
      <xdr:col>12</xdr:col>
      <xdr:colOff>990602</xdr:colOff>
      <xdr:row>30</xdr:row>
      <xdr:rowOff>182432</xdr:rowOff>
    </xdr:to>
    <xdr:sp macro="" textlink="">
      <xdr:nvSpPr>
        <xdr:cNvPr id="120" name="שלב" descr="פונקציות מותנות - SUMIF&#10;"/>
        <xdr:cNvSpPr txBox="1"/>
      </xdr:nvSpPr>
      <xdr:spPr>
        <a:xfrm flipH="1">
          <a:off x="11267655898" y="9182365"/>
          <a:ext cx="11870268" cy="281650"/>
        </a:xfrm>
        <a:prstGeom prst="rect">
          <a:avLst/>
        </a:prstGeom>
        <a:solidFill>
          <a:schemeClr val="bg1">
            <a:lumMod val="65000"/>
          </a:schemeClr>
        </a:solid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defTabSz="914400" rtl="1" eaLnBrk="1" latinLnBrk="0" hangingPunct="1"/>
          <a:r>
            <a:rPr lang="he-IL" sz="1600" b="1" kern="1200" baseline="0">
              <a:solidFill>
                <a:schemeClr val="bg1"/>
              </a:solidFill>
              <a:effectLst/>
              <a:latin typeface="Assistant" pitchFamily="2" charset="-79"/>
              <a:ea typeface="+mn-ea"/>
              <a:cs typeface="+mn-cs"/>
            </a:rPr>
            <a:t>חישוב - תמיכה מקסימלית לפי תנאי הקול הקורא</a:t>
          </a:r>
          <a:endParaRPr lang="he-IL" sz="1600" b="1">
            <a:solidFill>
              <a:schemeClr val="bg1"/>
            </a:solidFill>
            <a:effectLst/>
            <a:latin typeface="Assistant" pitchFamily="2" charset="-79"/>
            <a:cs typeface="+mn-cs"/>
          </a:endParaRPr>
        </a:p>
      </xdr:txBody>
    </xdr:sp>
    <xdr:clientData/>
  </xdr:twoCellAnchor>
  <xdr:twoCellAnchor editAs="absolute">
    <xdr:from>
      <xdr:col>6</xdr:col>
      <xdr:colOff>132101</xdr:colOff>
      <xdr:row>39</xdr:row>
      <xdr:rowOff>241300</xdr:rowOff>
    </xdr:from>
    <xdr:to>
      <xdr:col>12</xdr:col>
      <xdr:colOff>990601</xdr:colOff>
      <xdr:row>40</xdr:row>
      <xdr:rowOff>264981</xdr:rowOff>
    </xdr:to>
    <xdr:sp macro="" textlink="">
      <xdr:nvSpPr>
        <xdr:cNvPr id="121" name="שלב" descr="פונקציות מותנות - SUMIF&#10;"/>
        <xdr:cNvSpPr txBox="1"/>
      </xdr:nvSpPr>
      <xdr:spPr>
        <a:xfrm flipH="1">
          <a:off x="11236591699" y="12420600"/>
          <a:ext cx="11844000" cy="315781"/>
        </a:xfrm>
        <a:prstGeom prst="rect">
          <a:avLst/>
        </a:prstGeom>
        <a:solidFill>
          <a:srgbClr val="0070C0"/>
        </a:solid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ctr"/>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ctr" defTabSz="914400" rtl="1" eaLnBrk="1" latinLnBrk="0" hangingPunct="1"/>
          <a:r>
            <a:rPr lang="he-IL" sz="1600" b="1" kern="1200" baseline="0">
              <a:solidFill>
                <a:schemeClr val="bg1"/>
              </a:solidFill>
              <a:effectLst/>
              <a:latin typeface="Assistant" pitchFamily="2" charset="-79"/>
              <a:ea typeface="+mn-ea"/>
              <a:cs typeface="+mn-cs"/>
            </a:rPr>
            <a:t>חישוב - תמיכה מבוקשת לפי ההזנה בטבלה 3</a:t>
          </a:r>
        </a:p>
      </xdr:txBody>
    </xdr:sp>
    <xdr:clientData/>
  </xdr:twoCellAnchor>
  <xdr:twoCellAnchor editAs="absolute">
    <xdr:from>
      <xdr:col>7</xdr:col>
      <xdr:colOff>11208</xdr:colOff>
      <xdr:row>44</xdr:row>
      <xdr:rowOff>279401</xdr:rowOff>
    </xdr:from>
    <xdr:to>
      <xdr:col>7</xdr:col>
      <xdr:colOff>1792942</xdr:colOff>
      <xdr:row>46</xdr:row>
      <xdr:rowOff>127000</xdr:rowOff>
    </xdr:to>
    <xdr:sp macro="" textlink="">
      <xdr:nvSpPr>
        <xdr:cNvPr id="126" name="שלב" descr="פונקציות מותנות - SUMIF&#10;"/>
        <xdr:cNvSpPr txBox="1"/>
      </xdr:nvSpPr>
      <xdr:spPr>
        <a:xfrm flipH="1">
          <a:off x="11277500392" y="13688484"/>
          <a:ext cx="1781734" cy="419099"/>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wrap="square" lIns="0" tIns="45720" rIns="0" bIns="45720" anchor="t"/>
        <a:lstStyle>
          <a:defPPr>
            <a:defRPr lang="en-US"/>
          </a:defPPr>
          <a:lvl1pPr marL="0" algn="l" defTabSz="914400" rtl="0" eaLnBrk="1" latinLnBrk="0" hangingPunct="1">
            <a:defRPr sz="1800" kern="1200">
              <a:solidFill>
                <a:schemeClr val="dk1"/>
              </a:solidFill>
              <a:latin typeface="+mn-lt"/>
              <a:ea typeface="+mn-ea"/>
              <a:cs typeface="+mn-cs"/>
            </a:defRPr>
          </a:lvl1pPr>
          <a:lvl2pPr marL="457200" algn="l" defTabSz="914400" rtl="0" eaLnBrk="1" latinLnBrk="0" hangingPunct="1">
            <a:defRPr sz="1800" kern="1200">
              <a:solidFill>
                <a:schemeClr val="dk1"/>
              </a:solidFill>
              <a:latin typeface="+mn-lt"/>
              <a:ea typeface="+mn-ea"/>
              <a:cs typeface="+mn-cs"/>
            </a:defRPr>
          </a:lvl2pPr>
          <a:lvl3pPr marL="914400" algn="l" defTabSz="914400" rtl="0" eaLnBrk="1" latinLnBrk="0" hangingPunct="1">
            <a:defRPr sz="1800" kern="1200">
              <a:solidFill>
                <a:schemeClr val="dk1"/>
              </a:solidFill>
              <a:latin typeface="+mn-lt"/>
              <a:ea typeface="+mn-ea"/>
              <a:cs typeface="+mn-cs"/>
            </a:defRPr>
          </a:lvl3pPr>
          <a:lvl4pPr marL="1371600" algn="l" defTabSz="914400" rtl="0" eaLnBrk="1" latinLnBrk="0" hangingPunct="1">
            <a:defRPr sz="1800" kern="1200">
              <a:solidFill>
                <a:schemeClr val="dk1"/>
              </a:solidFill>
              <a:latin typeface="+mn-lt"/>
              <a:ea typeface="+mn-ea"/>
              <a:cs typeface="+mn-cs"/>
            </a:defRPr>
          </a:lvl4pPr>
          <a:lvl5pPr marL="1828800" algn="l" defTabSz="914400" rtl="0" eaLnBrk="1" latinLnBrk="0" hangingPunct="1">
            <a:defRPr sz="1800" kern="1200">
              <a:solidFill>
                <a:schemeClr val="dk1"/>
              </a:solidFill>
              <a:latin typeface="+mn-lt"/>
              <a:ea typeface="+mn-ea"/>
              <a:cs typeface="+mn-cs"/>
            </a:defRPr>
          </a:lvl5pPr>
          <a:lvl6pPr marL="2286000" algn="l" defTabSz="914400" rtl="0" eaLnBrk="1" latinLnBrk="0" hangingPunct="1">
            <a:defRPr sz="1800" kern="1200">
              <a:solidFill>
                <a:schemeClr val="dk1"/>
              </a:solidFill>
              <a:latin typeface="+mn-lt"/>
              <a:ea typeface="+mn-ea"/>
              <a:cs typeface="+mn-cs"/>
            </a:defRPr>
          </a:lvl6pPr>
          <a:lvl7pPr marL="2743200" algn="l" defTabSz="914400" rtl="0" eaLnBrk="1" latinLnBrk="0" hangingPunct="1">
            <a:defRPr sz="1800" kern="1200">
              <a:solidFill>
                <a:schemeClr val="dk1"/>
              </a:solidFill>
              <a:latin typeface="+mn-lt"/>
              <a:ea typeface="+mn-ea"/>
              <a:cs typeface="+mn-cs"/>
            </a:defRPr>
          </a:lvl7pPr>
          <a:lvl8pPr marL="3200400" algn="l" defTabSz="914400" rtl="0" eaLnBrk="1" latinLnBrk="0" hangingPunct="1">
            <a:defRPr sz="1800" kern="1200">
              <a:solidFill>
                <a:schemeClr val="dk1"/>
              </a:solidFill>
              <a:latin typeface="+mn-lt"/>
              <a:ea typeface="+mn-ea"/>
              <a:cs typeface="+mn-cs"/>
            </a:defRPr>
          </a:lvl8pPr>
          <a:lvl9pPr marL="3657600" algn="l" defTabSz="914400" rtl="0" eaLnBrk="1" latinLnBrk="0" hangingPunct="1">
            <a:defRPr sz="1800" kern="1200">
              <a:solidFill>
                <a:schemeClr val="dk1"/>
              </a:solidFill>
              <a:latin typeface="+mn-lt"/>
              <a:ea typeface="+mn-ea"/>
              <a:cs typeface="+mn-cs"/>
            </a:defRPr>
          </a:lvl9pPr>
        </a:lstStyle>
        <a:p>
          <a:pPr marL="0" indent="0" algn="r" defTabSz="914400" rtl="1" eaLnBrk="1" latinLnBrk="0" hangingPunct="1"/>
          <a:r>
            <a:rPr lang="he-IL" sz="1300" kern="1200" baseline="0">
              <a:solidFill>
                <a:schemeClr val="tx1"/>
              </a:solidFill>
              <a:effectLst/>
              <a:latin typeface="Assistant" pitchFamily="2" charset="-79"/>
              <a:ea typeface="+mn-ea"/>
              <a:cs typeface="+mn-cs"/>
            </a:rPr>
            <a:t>סך תמיכה ללא דמי ניהול </a:t>
          </a:r>
          <a:r>
            <a:rPr lang="he-IL" sz="1000" kern="1200" baseline="0">
              <a:solidFill>
                <a:schemeClr val="tx1"/>
              </a:solidFill>
              <a:effectLst/>
              <a:latin typeface="Assistant" pitchFamily="2" charset="-79"/>
              <a:ea typeface="+mn-ea"/>
              <a:cs typeface="+mn-cs"/>
            </a:rPr>
            <a:t>(הוצאות לפעילות/שימושים, ט. 149)</a:t>
          </a:r>
        </a:p>
      </xdr:txBody>
    </xdr:sp>
    <xdr:clientData/>
  </xdr:twoCellAnchor>
  <xdr:twoCellAnchor>
    <xdr:from>
      <xdr:col>6</xdr:col>
      <xdr:colOff>268942</xdr:colOff>
      <xdr:row>45</xdr:row>
      <xdr:rowOff>0</xdr:rowOff>
    </xdr:from>
    <xdr:to>
      <xdr:col>7</xdr:col>
      <xdr:colOff>1860177</xdr:colOff>
      <xdr:row>47</xdr:row>
      <xdr:rowOff>336177</xdr:rowOff>
    </xdr:to>
    <xdr:sp macro="" textlink="" fLocksText="0">
      <xdr:nvSpPr>
        <xdr:cNvPr id="128" name="מלבן 127" descr="מחשבון עזר - דינמי - סך תמיכה ללא דמי ניהול (הוצאות לפעילות - 149)" title="מחשבון עזר - דינמי - סך תמיכה ללא דמי ניהול (הוצאות לפעילות - 149)"/>
        <xdr:cNvSpPr/>
      </xdr:nvSpPr>
      <xdr:spPr>
        <a:xfrm>
          <a:off x="11209692352" y="13884088"/>
          <a:ext cx="1916206" cy="918883"/>
        </a:xfrm>
        <a:prstGeom prst="rect">
          <a:avLst/>
        </a:prstGeom>
        <a:noFill/>
        <a:ln w="38100" cap="rnd">
          <a:solidFill>
            <a:srgbClr val="0070C0"/>
          </a:solidFill>
          <a:miter lim="800000"/>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ctr" rtl="1"/>
          <a:endParaRPr lang="he-IL" sz="1100">
            <a:solidFill>
              <a:srgbClr val="000000"/>
            </a:solidFill>
          </a:endParaRPr>
        </a:p>
      </xdr:txBody>
    </xdr:sp>
    <xdr:clientData/>
  </xdr:twoCellAnchor>
  <xdr:twoCellAnchor>
    <xdr:from>
      <xdr:col>4</xdr:col>
      <xdr:colOff>177800</xdr:colOff>
      <xdr:row>31</xdr:row>
      <xdr:rowOff>152400</xdr:rowOff>
    </xdr:from>
    <xdr:to>
      <xdr:col>5</xdr:col>
      <xdr:colOff>635000</xdr:colOff>
      <xdr:row>38</xdr:row>
      <xdr:rowOff>177800</xdr:rowOff>
    </xdr:to>
    <xdr:sp macro="" textlink="">
      <xdr:nvSpPr>
        <xdr:cNvPr id="6" name="מחומש 5"/>
        <xdr:cNvSpPr/>
      </xdr:nvSpPr>
      <xdr:spPr>
        <a:xfrm flipH="1">
          <a:off x="11248593200" y="9880600"/>
          <a:ext cx="1143000" cy="2184400"/>
        </a:xfrm>
        <a:prstGeom prst="homePlate">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2000"/>
            <a:t>תצוגה</a:t>
          </a:r>
        </a:p>
      </xdr:txBody>
    </xdr:sp>
    <xdr:clientData/>
  </xdr:twoCellAnchor>
  <xdr:twoCellAnchor>
    <xdr:from>
      <xdr:col>4</xdr:col>
      <xdr:colOff>215900</xdr:colOff>
      <xdr:row>40</xdr:row>
      <xdr:rowOff>190500</xdr:rowOff>
    </xdr:from>
    <xdr:to>
      <xdr:col>6</xdr:col>
      <xdr:colOff>12700</xdr:colOff>
      <xdr:row>47</xdr:row>
      <xdr:rowOff>330200</xdr:rowOff>
    </xdr:to>
    <xdr:sp macro="" textlink="">
      <xdr:nvSpPr>
        <xdr:cNvPr id="102" name="מחומש 101"/>
        <xdr:cNvSpPr/>
      </xdr:nvSpPr>
      <xdr:spPr>
        <a:xfrm flipH="1">
          <a:off x="11248555100" y="12661900"/>
          <a:ext cx="1143000" cy="2184400"/>
        </a:xfrm>
        <a:prstGeom prst="homePlate">
          <a:avLst/>
        </a:prstGeom>
        <a:solidFill>
          <a:srgbClr val="0070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ctr"/>
        <a:lstStyle/>
        <a:p>
          <a:pPr algn="ctr" rtl="1"/>
          <a:r>
            <a:rPr lang="he-IL" sz="2000"/>
            <a:t>דינמי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2.%20&#1491;&#1488;&#1496;&#1492;%20+%20BI/&#1511;&#1489;&#1510;&#1497;&#1501;%20&#1504;&#1493;&#1505;&#1508;&#1497;&#1501;/&#8207;&#8207;&#1511;&#1493;&#1489;&#1509;%20&#1512;&#1513;&#1493;&#1497;&#1493;&#1514;%20&#1500;&#1502;&#1505;,%202021%20-%20&#1506;&#1493;&#1514;&#15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תוכן עניינים"/>
      <sheetName val="נתונים פיזיים ונתוני אוכלוסייה "/>
      <sheetName val="נתוני תקציב"/>
      <sheetName val="סיכומים לפי מעמד מוניציפלי"/>
      <sheetName val="סקרי כוח אדם והוצאות משק בית"/>
      <sheetName val="נתוני הסקר החברתי"/>
    </sheetNames>
    <sheetDataSet>
      <sheetData sheetId="0"/>
      <sheetData sheetId="1">
        <row r="1">
          <cell r="B1" t="str">
            <v>רשויות מקומיות 2021</v>
          </cell>
          <cell r="E1" t="str">
            <v>עודכן ב-
13/07/2023</v>
          </cell>
          <cell r="K1" t="str">
            <v>ראו הערות בתאים המסומנים</v>
          </cell>
        </row>
        <row r="2">
          <cell r="B2" t="str">
            <v>כללי</v>
          </cell>
          <cell r="L2" t="str">
            <v>דמוגרפיה</v>
          </cell>
        </row>
        <row r="3">
          <cell r="A3" t="str">
            <v>שנת עדכון: 2021
(אלא אם כן צוין אחרת)</v>
          </cell>
          <cell r="E3">
            <v>2020</v>
          </cell>
        </row>
        <row r="4">
          <cell r="A4" t="str">
            <v>שם  הרשות</v>
          </cell>
          <cell r="B4" t="str">
            <v>סמל הרשות</v>
          </cell>
          <cell r="C4" t="str">
            <v xml:space="preserve">מחוז </v>
          </cell>
          <cell r="D4" t="str">
            <v>מעמד מוניציפלי</v>
          </cell>
          <cell r="E4" t="str">
            <v xml:space="preserve">מרחק מגבול מחוז תל אביב (ק"מ)  </v>
          </cell>
          <cell r="F4" t="str">
            <v xml:space="preserve">שנת קבלת מעמד מוניציפלי  </v>
          </cell>
          <cell r="G4" t="str">
            <v xml:space="preserve">מרחב ימי, רשויות מקומיות הגובלות בחוף הים </v>
          </cell>
          <cell r="H4" t="str">
            <v>מספר חברי מועצה</v>
          </cell>
          <cell r="I4" t="str">
            <v>סמל ועדת תכנון ובנייה</v>
          </cell>
          <cell r="J4" t="str">
            <v>שם ועדת תכנון ובנייה</v>
          </cell>
          <cell r="K4" t="str">
            <v>שטח 
(קמ"ר)</v>
          </cell>
          <cell r="L4" t="str">
            <v>צפיפות אוכלוסייה לקמ''ר ביישובים שמנו 5,000 תושבים ויותר</v>
          </cell>
          <cell r="M4" t="str">
            <v>סה"כ  אוכלוסייה בסוף השנה</v>
          </cell>
        </row>
        <row r="6">
          <cell r="A6" t="str">
            <v>אום אל-פחם</v>
          </cell>
          <cell r="B6" t="str">
            <v>2710</v>
          </cell>
          <cell r="C6" t="str">
            <v>חיפה</v>
          </cell>
          <cell r="D6" t="str">
            <v>עירייה</v>
          </cell>
          <cell r="E6">
            <v>60.581242748414603</v>
          </cell>
          <cell r="F6" t="str">
            <v>1984</v>
          </cell>
          <cell r="G6" t="str">
            <v>0</v>
          </cell>
          <cell r="H6">
            <v>17</v>
          </cell>
          <cell r="I6" t="str">
            <v>354</v>
          </cell>
          <cell r="J6" t="str">
            <v>עירון</v>
          </cell>
          <cell r="K6">
            <v>26.028286285781743</v>
          </cell>
          <cell r="L6">
            <v>2221.1</v>
          </cell>
          <cell r="M6">
            <v>57677</v>
          </cell>
        </row>
        <row r="7">
          <cell r="A7" t="str">
            <v>אופקים</v>
          </cell>
          <cell r="B7" t="str">
            <v>0031</v>
          </cell>
          <cell r="C7" t="str">
            <v>הדרום</v>
          </cell>
          <cell r="D7" t="str">
            <v>עירייה</v>
          </cell>
          <cell r="E7">
            <v>87.130838665736604</v>
          </cell>
          <cell r="F7" t="str">
            <v>1995</v>
          </cell>
          <cell r="G7" t="str">
            <v>0</v>
          </cell>
          <cell r="H7">
            <v>15</v>
          </cell>
          <cell r="I7" t="str">
            <v>601</v>
          </cell>
          <cell r="J7" t="str">
            <v>אופקים</v>
          </cell>
          <cell r="K7">
            <v>16.352399436075068</v>
          </cell>
          <cell r="L7">
            <v>2079.1</v>
          </cell>
          <cell r="M7">
            <v>33999</v>
          </cell>
        </row>
        <row r="8">
          <cell r="A8" t="str">
            <v>אור יהודה</v>
          </cell>
          <cell r="B8" t="str">
            <v>2400</v>
          </cell>
          <cell r="C8" t="str">
            <v>תל אביב</v>
          </cell>
          <cell r="D8" t="str">
            <v>עירייה</v>
          </cell>
          <cell r="E8">
            <v>0</v>
          </cell>
          <cell r="F8" t="str">
            <v>1988</v>
          </cell>
          <cell r="G8" t="str">
            <v>0</v>
          </cell>
          <cell r="H8">
            <v>15</v>
          </cell>
          <cell r="I8">
            <v>510</v>
          </cell>
          <cell r="J8" t="str">
            <v>אור יהודה</v>
          </cell>
          <cell r="K8">
            <v>6.7300239620150855</v>
          </cell>
          <cell r="L8">
            <v>5470.2</v>
          </cell>
          <cell r="M8">
            <v>36815</v>
          </cell>
        </row>
        <row r="9">
          <cell r="A9" t="str">
            <v>אור עקיבא</v>
          </cell>
          <cell r="B9" t="str">
            <v>1020</v>
          </cell>
          <cell r="C9" t="str">
            <v>חיפה</v>
          </cell>
          <cell r="D9" t="str">
            <v>עירייה</v>
          </cell>
          <cell r="E9">
            <v>39.407376186601297</v>
          </cell>
          <cell r="F9" t="str">
            <v>2001</v>
          </cell>
          <cell r="G9" t="str">
            <v>0</v>
          </cell>
          <cell r="H9">
            <v>13</v>
          </cell>
          <cell r="I9" t="str">
            <v>353</v>
          </cell>
          <cell r="J9" t="str">
            <v>יישובי הברון</v>
          </cell>
          <cell r="K9">
            <v>5.5459996284664088</v>
          </cell>
          <cell r="L9">
            <v>3588.6</v>
          </cell>
          <cell r="M9">
            <v>19902</v>
          </cell>
        </row>
        <row r="10">
          <cell r="A10" t="str">
            <v>אילת</v>
          </cell>
          <cell r="B10" t="str">
            <v>2600</v>
          </cell>
          <cell r="C10" t="str">
            <v>הדרום</v>
          </cell>
          <cell r="D10" t="str">
            <v>עירייה</v>
          </cell>
          <cell r="E10">
            <v>323.002330261476</v>
          </cell>
          <cell r="F10" t="str">
            <v>1959</v>
          </cell>
          <cell r="G10" t="str">
            <v>0</v>
          </cell>
          <cell r="H10">
            <v>17</v>
          </cell>
          <cell r="I10" t="str">
            <v>602</v>
          </cell>
          <cell r="J10" t="str">
            <v>אילת</v>
          </cell>
          <cell r="K10">
            <v>101.49251522055928</v>
          </cell>
          <cell r="L10">
            <v>535.1</v>
          </cell>
          <cell r="M10">
            <v>52753</v>
          </cell>
        </row>
        <row r="11">
          <cell r="A11" t="str">
            <v>אלעד</v>
          </cell>
          <cell r="B11" t="str">
            <v>1309</v>
          </cell>
          <cell r="C11" t="str">
            <v>המרכז</v>
          </cell>
          <cell r="D11" t="str">
            <v>עירייה</v>
          </cell>
          <cell r="E11">
            <v>11.5731964987549</v>
          </cell>
          <cell r="F11" t="str">
            <v>2007</v>
          </cell>
          <cell r="G11" t="str">
            <v>0</v>
          </cell>
          <cell r="H11">
            <v>15</v>
          </cell>
          <cell r="I11" t="str">
            <v>422</v>
          </cell>
          <cell r="J11" t="str">
            <v>אלעד</v>
          </cell>
          <cell r="K11">
            <v>3.4875835548110152</v>
          </cell>
          <cell r="L11">
            <v>14219.8</v>
          </cell>
          <cell r="M11">
            <v>49593</v>
          </cell>
        </row>
        <row r="12">
          <cell r="A12" t="str">
            <v>אריאל</v>
          </cell>
          <cell r="B12" t="str">
            <v>3570</v>
          </cell>
          <cell r="C12" t="str">
            <v>אזור יהודה והשומרון</v>
          </cell>
          <cell r="D12" t="str">
            <v>עירייה</v>
          </cell>
          <cell r="E12">
            <v>33.278948675188197</v>
          </cell>
          <cell r="F12" t="str">
            <v>1998</v>
          </cell>
          <cell r="G12" t="str">
            <v>0</v>
          </cell>
          <cell r="H12">
            <v>13</v>
          </cell>
          <cell r="I12" t="str">
            <v>701</v>
          </cell>
          <cell r="J12" t="str">
            <v>אריאל</v>
          </cell>
          <cell r="K12" t="str">
            <v>..</v>
          </cell>
          <cell r="L12" t="str">
            <v>..</v>
          </cell>
          <cell r="M12">
            <v>19647</v>
          </cell>
        </row>
        <row r="13">
          <cell r="A13" t="str">
            <v>אשדוד</v>
          </cell>
          <cell r="B13" t="str">
            <v>0070</v>
          </cell>
          <cell r="C13" t="str">
            <v>הדרום</v>
          </cell>
          <cell r="D13" t="str">
            <v>עירייה</v>
          </cell>
          <cell r="E13">
            <v>28.488399573388499</v>
          </cell>
          <cell r="F13" t="str">
            <v>1968</v>
          </cell>
          <cell r="G13" t="str">
            <v>1</v>
          </cell>
          <cell r="H13">
            <v>29</v>
          </cell>
          <cell r="I13" t="str">
            <v>603</v>
          </cell>
          <cell r="J13" t="str">
            <v>אשדוד</v>
          </cell>
          <cell r="K13">
            <v>63.89526185727393</v>
          </cell>
          <cell r="L13">
            <v>4791</v>
          </cell>
          <cell r="M13">
            <v>225975</v>
          </cell>
        </row>
        <row r="14">
          <cell r="A14" t="str">
            <v>אשקלון</v>
          </cell>
          <cell r="B14" t="str">
            <v>7100</v>
          </cell>
          <cell r="C14" t="str">
            <v>הדרום</v>
          </cell>
          <cell r="D14" t="str">
            <v>עירייה</v>
          </cell>
          <cell r="E14">
            <v>43.6771470285587</v>
          </cell>
          <cell r="F14" t="str">
            <v>1955</v>
          </cell>
          <cell r="G14" t="str">
            <v>1</v>
          </cell>
          <cell r="H14">
            <v>25</v>
          </cell>
          <cell r="I14" t="str">
            <v>604</v>
          </cell>
          <cell r="J14" t="str">
            <v>אשקלון</v>
          </cell>
          <cell r="K14">
            <v>52.318021558308239</v>
          </cell>
          <cell r="L14">
            <v>3288.3</v>
          </cell>
          <cell r="M14">
            <v>149160</v>
          </cell>
        </row>
        <row r="15">
          <cell r="A15" t="str">
            <v>באקה אל-גרביה</v>
          </cell>
          <cell r="B15" t="str">
            <v>6000</v>
          </cell>
          <cell r="C15" t="str">
            <v>חיפה</v>
          </cell>
          <cell r="D15" t="str">
            <v>עירייה</v>
          </cell>
          <cell r="E15">
            <v>40.594331951417402</v>
          </cell>
          <cell r="F15" t="str">
            <v>..</v>
          </cell>
          <cell r="G15" t="str">
            <v>0</v>
          </cell>
          <cell r="H15">
            <v>15</v>
          </cell>
          <cell r="I15" t="str">
            <v>354</v>
          </cell>
          <cell r="J15" t="str">
            <v>עירון</v>
          </cell>
          <cell r="K15">
            <v>9.1807175774179637</v>
          </cell>
          <cell r="L15">
            <v>3469.8</v>
          </cell>
          <cell r="M15">
            <v>30973</v>
          </cell>
        </row>
        <row r="16">
          <cell r="A16" t="str">
            <v>באר יעקב</v>
          </cell>
          <cell r="B16" t="str">
            <v>2530</v>
          </cell>
          <cell r="C16" t="str">
            <v>המרכז</v>
          </cell>
          <cell r="D16" t="str">
            <v>עירייה</v>
          </cell>
          <cell r="E16">
            <v>9.6579653550105196</v>
          </cell>
          <cell r="F16">
            <v>2021</v>
          </cell>
          <cell r="G16" t="str">
            <v>0</v>
          </cell>
          <cell r="H16">
            <v>13</v>
          </cell>
          <cell r="I16" t="str">
            <v>455</v>
          </cell>
          <cell r="J16" t="str">
            <v>מצפה אפק</v>
          </cell>
          <cell r="K16">
            <v>9.4625324378988811</v>
          </cell>
          <cell r="L16">
            <v>3154.7</v>
          </cell>
          <cell r="M16">
            <v>29852</v>
          </cell>
        </row>
        <row r="17">
          <cell r="A17" t="str">
            <v>באר שבע</v>
          </cell>
          <cell r="B17" t="str">
            <v>9000</v>
          </cell>
          <cell r="C17" t="str">
            <v>הדרום</v>
          </cell>
          <cell r="D17" t="str">
            <v>עירייה</v>
          </cell>
          <cell r="E17">
            <v>91.509133617387704</v>
          </cell>
          <cell r="F17" t="str">
            <v>1877</v>
          </cell>
          <cell r="G17" t="str">
            <v>0</v>
          </cell>
          <cell r="H17">
            <v>27</v>
          </cell>
          <cell r="I17" t="str">
            <v>605</v>
          </cell>
          <cell r="J17" t="str">
            <v>באר שבע</v>
          </cell>
          <cell r="K17">
            <v>117.39349320455179</v>
          </cell>
          <cell r="L17">
            <v>1799.5</v>
          </cell>
          <cell r="M17">
            <v>211251</v>
          </cell>
        </row>
        <row r="18">
          <cell r="A18" t="str">
            <v>בית שאן</v>
          </cell>
          <cell r="B18" t="str">
            <v>9200</v>
          </cell>
          <cell r="C18" t="str">
            <v>הצפון</v>
          </cell>
          <cell r="D18" t="str">
            <v>עירייה</v>
          </cell>
          <cell r="E18">
            <v>99.469050905649695</v>
          </cell>
          <cell r="F18" t="str">
            <v>1999</v>
          </cell>
          <cell r="G18" t="str">
            <v>0</v>
          </cell>
          <cell r="H18">
            <v>13</v>
          </cell>
          <cell r="I18" t="str">
            <v>203</v>
          </cell>
          <cell r="J18" t="str">
            <v>בית שאן</v>
          </cell>
          <cell r="K18">
            <v>10.968413970425354</v>
          </cell>
          <cell r="L18">
            <v>1723.1</v>
          </cell>
          <cell r="M18">
            <v>18900</v>
          </cell>
        </row>
        <row r="19">
          <cell r="A19" t="str">
            <v>בית שמש</v>
          </cell>
          <cell r="B19" t="str">
            <v>2610</v>
          </cell>
          <cell r="C19" t="str">
            <v>ירושלים</v>
          </cell>
          <cell r="D19" t="str">
            <v>עירייה</v>
          </cell>
          <cell r="E19">
            <v>43.219492368656503</v>
          </cell>
          <cell r="F19" t="str">
            <v>1991</v>
          </cell>
          <cell r="G19" t="str">
            <v>0</v>
          </cell>
          <cell r="H19">
            <v>21</v>
          </cell>
          <cell r="I19" t="str">
            <v>102</v>
          </cell>
          <cell r="J19" t="str">
            <v>בית שמש</v>
          </cell>
          <cell r="K19">
            <v>38.28993005732378</v>
          </cell>
          <cell r="L19">
            <v>3702.4</v>
          </cell>
          <cell r="M19">
            <v>141764</v>
          </cell>
        </row>
        <row r="20">
          <cell r="A20" t="str">
            <v>ביתר עילית</v>
          </cell>
          <cell r="B20" t="str">
            <v>3780</v>
          </cell>
          <cell r="C20" t="str">
            <v>אזור יהודה והשומרון</v>
          </cell>
          <cell r="D20" t="str">
            <v>עירייה</v>
          </cell>
          <cell r="E20">
            <v>59.0548051193934</v>
          </cell>
          <cell r="F20" t="str">
            <v>2001</v>
          </cell>
          <cell r="G20" t="str">
            <v>0</v>
          </cell>
          <cell r="H20">
            <v>17</v>
          </cell>
          <cell r="I20" t="str">
            <v>716</v>
          </cell>
          <cell r="J20" t="str">
            <v>ביתר עילית</v>
          </cell>
          <cell r="K20" t="str">
            <v>..</v>
          </cell>
          <cell r="L20" t="str">
            <v>..</v>
          </cell>
          <cell r="M20">
            <v>63220</v>
          </cell>
        </row>
        <row r="21">
          <cell r="A21" t="str">
            <v>בני ברק</v>
          </cell>
          <cell r="B21" t="str">
            <v>6100</v>
          </cell>
          <cell r="C21" t="str">
            <v>תל אביב</v>
          </cell>
          <cell r="D21" t="str">
            <v>עירייה</v>
          </cell>
          <cell r="E21">
            <v>0</v>
          </cell>
          <cell r="F21" t="str">
            <v>1950</v>
          </cell>
          <cell r="G21" t="str">
            <v>0</v>
          </cell>
          <cell r="H21">
            <v>27</v>
          </cell>
          <cell r="I21" t="str">
            <v>501</v>
          </cell>
          <cell r="J21" t="str">
            <v>בני ברק</v>
          </cell>
          <cell r="K21">
            <v>7.3485409722344235</v>
          </cell>
          <cell r="L21">
            <v>28903</v>
          </cell>
          <cell r="M21">
            <v>212395</v>
          </cell>
        </row>
        <row r="22">
          <cell r="A22" t="str">
            <v>בת ים</v>
          </cell>
          <cell r="B22" t="str">
            <v>6200</v>
          </cell>
          <cell r="C22" t="str">
            <v>תל אביב</v>
          </cell>
          <cell r="D22" t="str">
            <v>עירייה</v>
          </cell>
          <cell r="E22">
            <v>0</v>
          </cell>
          <cell r="F22" t="str">
            <v>1958</v>
          </cell>
          <cell r="G22" t="str">
            <v>1</v>
          </cell>
          <cell r="H22">
            <v>25</v>
          </cell>
          <cell r="I22" t="str">
            <v>502</v>
          </cell>
          <cell r="J22" t="str">
            <v>בת ים</v>
          </cell>
          <cell r="K22">
            <v>9.4106910078970216</v>
          </cell>
          <cell r="L22">
            <v>15411.1</v>
          </cell>
          <cell r="M22">
            <v>126290</v>
          </cell>
        </row>
        <row r="23">
          <cell r="A23" t="str">
            <v>גבעת שמואל</v>
          </cell>
          <cell r="B23" t="str">
            <v>0681</v>
          </cell>
          <cell r="C23" t="str">
            <v>המרכז</v>
          </cell>
          <cell r="D23" t="str">
            <v>עירייה</v>
          </cell>
          <cell r="E23">
            <v>0.41488225443843002</v>
          </cell>
          <cell r="F23" t="str">
            <v>2007</v>
          </cell>
          <cell r="G23" t="str">
            <v>0</v>
          </cell>
          <cell r="H23">
            <v>15</v>
          </cell>
          <cell r="I23" t="str">
            <v>427</v>
          </cell>
          <cell r="J23" t="str">
            <v>גבעת שמואל</v>
          </cell>
          <cell r="K23">
            <v>2.5752591122258188</v>
          </cell>
          <cell r="L23">
            <v>10946.1</v>
          </cell>
          <cell r="M23">
            <v>28162</v>
          </cell>
        </row>
        <row r="24">
          <cell r="A24" t="str">
            <v>גבעתיים</v>
          </cell>
          <cell r="B24" t="str">
            <v>6300</v>
          </cell>
          <cell r="C24" t="str">
            <v>תל אביב</v>
          </cell>
          <cell r="D24" t="str">
            <v>עירייה</v>
          </cell>
          <cell r="E24">
            <v>0</v>
          </cell>
          <cell r="F24" t="str">
            <v>1959</v>
          </cell>
          <cell r="G24" t="str">
            <v>0</v>
          </cell>
          <cell r="H24">
            <v>17</v>
          </cell>
          <cell r="I24" t="str">
            <v>503</v>
          </cell>
          <cell r="J24" t="str">
            <v>גבעתיים</v>
          </cell>
          <cell r="K24">
            <v>3.2423756361420226</v>
          </cell>
          <cell r="L24">
            <v>18900</v>
          </cell>
          <cell r="M24">
            <v>61281</v>
          </cell>
        </row>
        <row r="25">
          <cell r="A25" t="str">
            <v>דימונה</v>
          </cell>
          <cell r="B25" t="str">
            <v>2200</v>
          </cell>
          <cell r="C25" t="str">
            <v>הדרום</v>
          </cell>
          <cell r="D25" t="str">
            <v>עירייה</v>
          </cell>
          <cell r="E25">
            <v>129.29538524950999</v>
          </cell>
          <cell r="F25" t="str">
            <v>1969</v>
          </cell>
          <cell r="G25" t="str">
            <v>0</v>
          </cell>
          <cell r="H25">
            <v>15</v>
          </cell>
          <cell r="I25" t="str">
            <v>607</v>
          </cell>
          <cell r="J25" t="str">
            <v>דימונה</v>
          </cell>
          <cell r="K25">
            <v>220.45560487225202</v>
          </cell>
          <cell r="L25">
            <v>162.80000000000001</v>
          </cell>
          <cell r="M25">
            <v>35892</v>
          </cell>
        </row>
        <row r="26">
          <cell r="A26" t="str">
            <v>הוד השרון</v>
          </cell>
          <cell r="B26" t="str">
            <v>9700</v>
          </cell>
          <cell r="C26" t="str">
            <v>המרכז</v>
          </cell>
          <cell r="D26" t="str">
            <v>עירייה</v>
          </cell>
          <cell r="E26">
            <v>7.0025399999485103</v>
          </cell>
          <cell r="F26" t="str">
            <v>1990</v>
          </cell>
          <cell r="G26" t="str">
            <v>0</v>
          </cell>
          <cell r="H26">
            <v>17</v>
          </cell>
          <cell r="I26" t="str">
            <v>423</v>
          </cell>
          <cell r="J26" t="str">
            <v>הוד השרון</v>
          </cell>
          <cell r="K26">
            <v>19.268610728997654</v>
          </cell>
          <cell r="L26">
            <v>3395.2</v>
          </cell>
          <cell r="M26">
            <v>65363</v>
          </cell>
        </row>
        <row r="27">
          <cell r="A27" t="str">
            <v>הרצלייה</v>
          </cell>
          <cell r="B27" t="str">
            <v>6400</v>
          </cell>
          <cell r="C27" t="str">
            <v>תל אביב</v>
          </cell>
          <cell r="D27" t="str">
            <v>עירייה</v>
          </cell>
          <cell r="E27">
            <v>0</v>
          </cell>
          <cell r="F27" t="str">
            <v>1960</v>
          </cell>
          <cell r="G27" t="str">
            <v>1</v>
          </cell>
          <cell r="H27">
            <v>21</v>
          </cell>
          <cell r="I27" t="str">
            <v>504</v>
          </cell>
          <cell r="J27" t="str">
            <v>הרצלייה</v>
          </cell>
          <cell r="K27">
            <v>24.069510504409447</v>
          </cell>
          <cell r="L27">
            <v>4760.2</v>
          </cell>
          <cell r="M27">
            <v>103318</v>
          </cell>
        </row>
        <row r="28">
          <cell r="A28" t="str">
            <v>חדרה</v>
          </cell>
          <cell r="B28" t="str">
            <v>6500</v>
          </cell>
          <cell r="C28" t="str">
            <v>חיפה</v>
          </cell>
          <cell r="D28" t="str">
            <v>עירייה</v>
          </cell>
          <cell r="E28">
            <v>32.909416236580597</v>
          </cell>
          <cell r="F28" t="str">
            <v>1952</v>
          </cell>
          <cell r="G28" t="str">
            <v>1</v>
          </cell>
          <cell r="H28">
            <v>21</v>
          </cell>
          <cell r="I28" t="str">
            <v>302</v>
          </cell>
          <cell r="J28" t="str">
            <v>חדרה</v>
          </cell>
          <cell r="K28">
            <v>56.275143229175633</v>
          </cell>
          <cell r="L28">
            <v>1972.1</v>
          </cell>
          <cell r="M28">
            <v>100631</v>
          </cell>
        </row>
        <row r="29">
          <cell r="A29" t="str">
            <v>חולון</v>
          </cell>
          <cell r="B29" t="str">
            <v>6600</v>
          </cell>
          <cell r="C29" t="str">
            <v>תל אביב</v>
          </cell>
          <cell r="D29" t="str">
            <v>עירייה</v>
          </cell>
          <cell r="E29">
            <v>0</v>
          </cell>
          <cell r="F29" t="str">
            <v>1950</v>
          </cell>
          <cell r="G29" t="str">
            <v>0</v>
          </cell>
          <cell r="H29">
            <v>27</v>
          </cell>
          <cell r="I29" t="str">
            <v>505</v>
          </cell>
          <cell r="J29" t="str">
            <v>חולון</v>
          </cell>
          <cell r="K29">
            <v>19.041558811713799</v>
          </cell>
          <cell r="L29">
            <v>10369.700000000001</v>
          </cell>
          <cell r="M29">
            <v>197464</v>
          </cell>
        </row>
        <row r="30">
          <cell r="A30" t="str">
            <v>חיפה</v>
          </cell>
          <cell r="B30" t="str">
            <v>4000</v>
          </cell>
          <cell r="C30" t="str">
            <v>חיפה</v>
          </cell>
          <cell r="D30" t="str">
            <v>עירייה</v>
          </cell>
          <cell r="E30">
            <v>79.647755976194802</v>
          </cell>
          <cell r="F30" t="str">
            <v>1877</v>
          </cell>
          <cell r="G30" t="str">
            <v>1</v>
          </cell>
          <cell r="H30">
            <v>31</v>
          </cell>
          <cell r="I30" t="str">
            <v>304</v>
          </cell>
          <cell r="J30" t="str">
            <v>חיפה</v>
          </cell>
          <cell r="K30">
            <v>72.929670270692682</v>
          </cell>
          <cell r="L30">
            <v>4304</v>
          </cell>
          <cell r="M30">
            <v>282832</v>
          </cell>
        </row>
        <row r="31">
          <cell r="A31" t="str">
            <v>טבריה</v>
          </cell>
          <cell r="B31" t="str">
            <v>6700</v>
          </cell>
          <cell r="C31" t="str">
            <v>הצפון</v>
          </cell>
          <cell r="D31" t="str">
            <v>עירייה</v>
          </cell>
          <cell r="E31">
            <v>113.77774800412</v>
          </cell>
          <cell r="F31" t="str">
            <v>1877</v>
          </cell>
          <cell r="G31" t="str">
            <v>0</v>
          </cell>
          <cell r="H31">
            <v>15</v>
          </cell>
          <cell r="I31" t="str">
            <v>207</v>
          </cell>
          <cell r="J31" t="str">
            <v>טבריה</v>
          </cell>
          <cell r="K31">
            <v>16.195577273065691</v>
          </cell>
          <cell r="L31">
            <v>2883.2</v>
          </cell>
          <cell r="M31">
            <v>46698</v>
          </cell>
        </row>
        <row r="32">
          <cell r="A32" t="str">
            <v>טייבה</v>
          </cell>
          <cell r="B32" t="str">
            <v>2730</v>
          </cell>
          <cell r="C32" t="str">
            <v>המרכז</v>
          </cell>
          <cell r="D32" t="str">
            <v>עירייה</v>
          </cell>
          <cell r="E32">
            <v>20.610403797740101</v>
          </cell>
          <cell r="F32" t="str">
            <v>1990</v>
          </cell>
          <cell r="G32" t="str">
            <v>0</v>
          </cell>
          <cell r="H32">
            <v>15</v>
          </cell>
          <cell r="I32" t="str">
            <v>402</v>
          </cell>
          <cell r="J32" t="str">
            <v>טייבה</v>
          </cell>
          <cell r="K32">
            <v>18.909047127950529</v>
          </cell>
          <cell r="L32">
            <v>2400.6999999999998</v>
          </cell>
          <cell r="M32">
            <v>45388</v>
          </cell>
        </row>
        <row r="33">
          <cell r="A33" t="str">
            <v>טירה</v>
          </cell>
          <cell r="B33" t="str">
            <v>2720</v>
          </cell>
          <cell r="C33" t="str">
            <v>המרכז</v>
          </cell>
          <cell r="D33" t="str">
            <v>עירייה</v>
          </cell>
          <cell r="E33">
            <v>13.182365896897901</v>
          </cell>
          <cell r="F33" t="str">
            <v>1991</v>
          </cell>
          <cell r="G33" t="str">
            <v>0</v>
          </cell>
          <cell r="H33">
            <v>15</v>
          </cell>
          <cell r="I33" t="str">
            <v>403</v>
          </cell>
          <cell r="J33" t="str">
            <v>טירה</v>
          </cell>
          <cell r="K33">
            <v>11.850899768790226</v>
          </cell>
          <cell r="L33">
            <v>2307.8000000000002</v>
          </cell>
          <cell r="M33">
            <v>27392</v>
          </cell>
        </row>
        <row r="34">
          <cell r="A34" t="str">
            <v>טירת כרמל</v>
          </cell>
          <cell r="B34" t="str">
            <v>2100</v>
          </cell>
          <cell r="C34" t="str">
            <v>חיפה</v>
          </cell>
          <cell r="D34" t="str">
            <v>עירייה</v>
          </cell>
          <cell r="E34">
            <v>69.6584891755694</v>
          </cell>
          <cell r="F34" t="str">
            <v>1992</v>
          </cell>
          <cell r="G34" t="str">
            <v>1</v>
          </cell>
          <cell r="H34">
            <v>13</v>
          </cell>
          <cell r="I34" t="str">
            <v>355</v>
          </cell>
          <cell r="J34" t="str">
            <v>מורדות הכרמל</v>
          </cell>
          <cell r="K34">
            <v>6.710787250437229</v>
          </cell>
          <cell r="L34">
            <v>4523.7</v>
          </cell>
          <cell r="M34">
            <v>26806</v>
          </cell>
        </row>
        <row r="35">
          <cell r="A35" t="str">
            <v>טמרה</v>
          </cell>
          <cell r="B35" t="str">
            <v>8900</v>
          </cell>
          <cell r="C35" t="str">
            <v>הצפון</v>
          </cell>
          <cell r="D35" t="str">
            <v>עירייה</v>
          </cell>
          <cell r="E35">
            <v>93.378868793267003</v>
          </cell>
          <cell r="F35" t="str">
            <v>1996</v>
          </cell>
          <cell r="G35" t="str">
            <v>0</v>
          </cell>
          <cell r="H35">
            <v>15</v>
          </cell>
          <cell r="I35" t="str">
            <v>263</v>
          </cell>
          <cell r="J35" t="str">
            <v>שפלת הגליל</v>
          </cell>
          <cell r="K35">
            <v>29.770120467097442</v>
          </cell>
          <cell r="L35">
            <v>1189.3</v>
          </cell>
          <cell r="M35">
            <v>35405</v>
          </cell>
        </row>
        <row r="36">
          <cell r="A36" t="str">
            <v>יבנה</v>
          </cell>
          <cell r="B36" t="str">
            <v>2660</v>
          </cell>
          <cell r="C36" t="str">
            <v>המרכז</v>
          </cell>
          <cell r="D36" t="str">
            <v>עירייה</v>
          </cell>
          <cell r="E36">
            <v>14.7045742668973</v>
          </cell>
          <cell r="F36" t="str">
            <v>1986</v>
          </cell>
          <cell r="G36" t="str">
            <v>0</v>
          </cell>
          <cell r="H36">
            <v>15</v>
          </cell>
          <cell r="I36" t="str">
            <v>404</v>
          </cell>
          <cell r="J36" t="str">
            <v>יבנה</v>
          </cell>
          <cell r="K36">
            <v>29.179850385943677</v>
          </cell>
          <cell r="L36">
            <v>1837.8</v>
          </cell>
          <cell r="M36">
            <v>53595</v>
          </cell>
        </row>
        <row r="37">
          <cell r="A37" t="str">
            <v>יהוד-מונוסון</v>
          </cell>
          <cell r="B37" t="str">
            <v>9400</v>
          </cell>
          <cell r="C37" t="str">
            <v>המרכז</v>
          </cell>
          <cell r="D37" t="str">
            <v>עירייה</v>
          </cell>
          <cell r="E37">
            <v>2.0072604137025798</v>
          </cell>
          <cell r="F37" t="str">
            <v>1995</v>
          </cell>
          <cell r="G37" t="str">
            <v>0</v>
          </cell>
          <cell r="H37">
            <v>15</v>
          </cell>
          <cell r="I37" t="str">
            <v>411</v>
          </cell>
          <cell r="J37" t="str">
            <v>יהוד-נווה אפרים</v>
          </cell>
          <cell r="K37">
            <v>5.7305046321330355</v>
          </cell>
          <cell r="L37">
            <v>5331.3</v>
          </cell>
          <cell r="M37">
            <v>30619</v>
          </cell>
        </row>
        <row r="38">
          <cell r="A38" t="str">
            <v>יקנעם עילית</v>
          </cell>
          <cell r="B38" t="str">
            <v>0240</v>
          </cell>
          <cell r="C38" t="str">
            <v>הצפון</v>
          </cell>
          <cell r="D38" t="str">
            <v>עירייה</v>
          </cell>
          <cell r="E38">
            <v>67.706645175523505</v>
          </cell>
          <cell r="F38" t="str">
            <v>2007</v>
          </cell>
          <cell r="G38" t="str">
            <v>0</v>
          </cell>
          <cell r="H38">
            <v>13</v>
          </cell>
          <cell r="I38" t="str">
            <v>222</v>
          </cell>
          <cell r="J38" t="str">
            <v>יקנעם עילית</v>
          </cell>
          <cell r="K38">
            <v>8.3113655378284665</v>
          </cell>
          <cell r="L38">
            <v>2906.6</v>
          </cell>
          <cell r="M38">
            <v>24158</v>
          </cell>
        </row>
        <row r="39">
          <cell r="A39" t="str">
            <v>ירושלים</v>
          </cell>
          <cell r="B39" t="str">
            <v>3000</v>
          </cell>
          <cell r="C39" t="str">
            <v>ירושלים</v>
          </cell>
          <cell r="D39" t="str">
            <v>עירייה</v>
          </cell>
          <cell r="E39">
            <v>53.4009571806411</v>
          </cell>
          <cell r="F39" t="str">
            <v>1877</v>
          </cell>
          <cell r="G39" t="str">
            <v>0</v>
          </cell>
          <cell r="H39">
            <v>31</v>
          </cell>
          <cell r="I39" t="str">
            <v>101</v>
          </cell>
          <cell r="J39" t="str">
            <v>ירושלים</v>
          </cell>
          <cell r="K39">
            <v>125.54822032195699</v>
          </cell>
          <cell r="L39">
            <v>7662.3</v>
          </cell>
          <cell r="M39">
            <v>966210</v>
          </cell>
        </row>
        <row r="40">
          <cell r="A40" t="str">
            <v>כפר יונה</v>
          </cell>
          <cell r="B40" t="str">
            <v>0168</v>
          </cell>
          <cell r="C40" t="str">
            <v>המרכז</v>
          </cell>
          <cell r="D40" t="str">
            <v>עירייה</v>
          </cell>
          <cell r="E40">
            <v>21.763138865009498</v>
          </cell>
          <cell r="F40" t="str">
            <v>1940</v>
          </cell>
          <cell r="G40" t="str">
            <v>0</v>
          </cell>
          <cell r="H40">
            <v>13</v>
          </cell>
          <cell r="I40">
            <v>430</v>
          </cell>
          <cell r="J40" t="str">
            <v>כפר יונה</v>
          </cell>
          <cell r="K40">
            <v>11.511183245425007</v>
          </cell>
          <cell r="L40">
            <v>2423.5</v>
          </cell>
          <cell r="M40">
            <v>27898</v>
          </cell>
        </row>
        <row r="41">
          <cell r="A41" t="str">
            <v>כפר סבא</v>
          </cell>
          <cell r="B41" t="str">
            <v>6900</v>
          </cell>
          <cell r="C41" t="str">
            <v>המרכז</v>
          </cell>
          <cell r="D41" t="str">
            <v>עירייה</v>
          </cell>
          <cell r="E41">
            <v>6.8591548130669704</v>
          </cell>
          <cell r="F41" t="str">
            <v>1963</v>
          </cell>
          <cell r="G41" t="str">
            <v>0</v>
          </cell>
          <cell r="H41">
            <v>21</v>
          </cell>
          <cell r="I41" t="str">
            <v>405</v>
          </cell>
          <cell r="J41" t="str">
            <v>כפר סבא</v>
          </cell>
          <cell r="K41">
            <v>14.483891434719341</v>
          </cell>
          <cell r="L41">
            <v>7027.3</v>
          </cell>
          <cell r="M41">
            <v>101801</v>
          </cell>
        </row>
        <row r="42">
          <cell r="A42" t="str">
            <v>כפר קאסם</v>
          </cell>
          <cell r="B42" t="str">
            <v>0634</v>
          </cell>
          <cell r="C42" t="str">
            <v>המרכז</v>
          </cell>
          <cell r="D42" t="str">
            <v>עירייה</v>
          </cell>
          <cell r="E42">
            <v>10.9260298343663</v>
          </cell>
          <cell r="F42" t="str">
            <v>1958</v>
          </cell>
          <cell r="G42" t="str">
            <v>0</v>
          </cell>
          <cell r="H42">
            <v>13</v>
          </cell>
          <cell r="I42" t="str">
            <v>451</v>
          </cell>
          <cell r="J42" t="str">
            <v>קסם</v>
          </cell>
          <cell r="K42">
            <v>9.2997164713261693</v>
          </cell>
          <cell r="L42">
            <v>2659.7</v>
          </cell>
          <cell r="M42">
            <v>24757</v>
          </cell>
        </row>
        <row r="43">
          <cell r="A43" t="str">
            <v>כרמיאל</v>
          </cell>
          <cell r="B43" t="str">
            <v>1139</v>
          </cell>
          <cell r="C43" t="str">
            <v>הצפון</v>
          </cell>
          <cell r="D43" t="str">
            <v>עירייה</v>
          </cell>
          <cell r="E43">
            <v>111.152918115096</v>
          </cell>
          <cell r="F43" t="str">
            <v>1984</v>
          </cell>
          <cell r="G43" t="str">
            <v>0</v>
          </cell>
          <cell r="H43">
            <v>17</v>
          </cell>
          <cell r="I43" t="str">
            <v>208</v>
          </cell>
          <cell r="J43" t="str">
            <v>כרמיאל</v>
          </cell>
          <cell r="K43">
            <v>22.029350026490558</v>
          </cell>
          <cell r="L43">
            <v>2102.1999999999998</v>
          </cell>
          <cell r="M43">
            <v>46311</v>
          </cell>
        </row>
        <row r="44">
          <cell r="A44" t="str">
            <v>לוד</v>
          </cell>
          <cell r="B44" t="str">
            <v>7000</v>
          </cell>
          <cell r="C44" t="str">
            <v>המרכז</v>
          </cell>
          <cell r="D44" t="str">
            <v>עירייה</v>
          </cell>
          <cell r="E44">
            <v>12.507920141508</v>
          </cell>
          <cell r="F44" t="str">
            <v>1877</v>
          </cell>
          <cell r="G44" t="str">
            <v>0</v>
          </cell>
          <cell r="H44">
            <v>19</v>
          </cell>
          <cell r="I44" t="str">
            <v>406</v>
          </cell>
          <cell r="J44" t="str">
            <v>לוד</v>
          </cell>
          <cell r="K44">
            <v>14.785789128180209</v>
          </cell>
          <cell r="L44">
            <v>5585.9</v>
          </cell>
          <cell r="M44">
            <v>82629</v>
          </cell>
        </row>
        <row r="45">
          <cell r="A45" t="str">
            <v>מגאר</v>
          </cell>
          <cell r="B45" t="str">
            <v>0481</v>
          </cell>
          <cell r="C45" t="str">
            <v>הצפון</v>
          </cell>
          <cell r="D45" t="str">
            <v>עירייה</v>
          </cell>
          <cell r="E45">
            <v>115.41366092374901</v>
          </cell>
          <cell r="F45">
            <v>2021</v>
          </cell>
          <cell r="G45" t="str">
            <v>0</v>
          </cell>
          <cell r="H45">
            <v>13</v>
          </cell>
          <cell r="I45" t="str">
            <v>251</v>
          </cell>
          <cell r="J45" t="str">
            <v>הגליל המזרחי</v>
          </cell>
          <cell r="K45">
            <v>21.112882142060084</v>
          </cell>
          <cell r="L45">
            <v>1119</v>
          </cell>
          <cell r="M45">
            <v>23624</v>
          </cell>
        </row>
        <row r="46">
          <cell r="A46" t="str">
            <v>מגדל העמק</v>
          </cell>
          <cell r="B46" t="str">
            <v>0874</v>
          </cell>
          <cell r="C46" t="str">
            <v>הצפון</v>
          </cell>
          <cell r="D46" t="str">
            <v>עירייה</v>
          </cell>
          <cell r="E46">
            <v>85.875669631892194</v>
          </cell>
          <cell r="F46" t="str">
            <v>1988</v>
          </cell>
          <cell r="G46" t="str">
            <v>0</v>
          </cell>
          <cell r="H46">
            <v>15</v>
          </cell>
          <cell r="I46" t="str">
            <v>221</v>
          </cell>
          <cell r="J46" t="str">
            <v>מגדל העמק</v>
          </cell>
          <cell r="K46">
            <v>8.7134119647128472</v>
          </cell>
          <cell r="L46">
            <v>2986.8</v>
          </cell>
          <cell r="M46">
            <v>26029</v>
          </cell>
        </row>
        <row r="47">
          <cell r="A47" t="str">
            <v>מודיעין-מכבים-רעות</v>
          </cell>
          <cell r="B47" t="str">
            <v>1200</v>
          </cell>
          <cell r="C47" t="str">
            <v>המרכז</v>
          </cell>
          <cell r="D47" t="str">
            <v>עירייה</v>
          </cell>
          <cell r="E47">
            <v>25.053588454095099</v>
          </cell>
          <cell r="F47" t="str">
            <v>2001</v>
          </cell>
          <cell r="G47" t="str">
            <v>0</v>
          </cell>
          <cell r="H47">
            <v>19</v>
          </cell>
          <cell r="I47" t="str">
            <v>420</v>
          </cell>
          <cell r="J47" t="str">
            <v>מודיעין-מכבים-רעות</v>
          </cell>
          <cell r="K47">
            <v>48.329486071309738</v>
          </cell>
          <cell r="L47">
            <v>2009.1</v>
          </cell>
          <cell r="M47">
            <v>97097</v>
          </cell>
        </row>
        <row r="48">
          <cell r="A48" t="str">
            <v>מודיעין עילית</v>
          </cell>
          <cell r="B48" t="str">
            <v>3797</v>
          </cell>
          <cell r="C48" t="str">
            <v>אזור יהודה והשומרון</v>
          </cell>
          <cell r="D48" t="str">
            <v>עירייה</v>
          </cell>
          <cell r="E48">
            <v>27.470660871263501</v>
          </cell>
          <cell r="F48" t="str">
            <v>1996</v>
          </cell>
          <cell r="G48" t="str">
            <v>0</v>
          </cell>
          <cell r="H48">
            <v>17</v>
          </cell>
          <cell r="I48" t="str">
            <v>730</v>
          </cell>
          <cell r="J48" t="str">
            <v>מודיעין עילית</v>
          </cell>
          <cell r="K48" t="str">
            <v>..</v>
          </cell>
          <cell r="L48" t="str">
            <v>..</v>
          </cell>
          <cell r="M48">
            <v>80996</v>
          </cell>
        </row>
        <row r="49">
          <cell r="A49" t="str">
            <v>מעלה אדומים</v>
          </cell>
          <cell r="B49" t="str">
            <v>3616</v>
          </cell>
          <cell r="C49" t="str">
            <v>אזור יהודה והשומרון</v>
          </cell>
          <cell r="D49" t="str">
            <v>עירייה</v>
          </cell>
          <cell r="E49">
            <v>62.733960297794802</v>
          </cell>
          <cell r="F49" t="str">
            <v>1991</v>
          </cell>
          <cell r="G49" t="str">
            <v>0</v>
          </cell>
          <cell r="H49">
            <v>15</v>
          </cell>
          <cell r="I49" t="str">
            <v>706</v>
          </cell>
          <cell r="J49" t="str">
            <v>מעלה אדומים</v>
          </cell>
          <cell r="K49" t="str">
            <v>..</v>
          </cell>
          <cell r="L49" t="str">
            <v>..</v>
          </cell>
          <cell r="M49">
            <v>37555</v>
          </cell>
        </row>
        <row r="50">
          <cell r="A50" t="str">
            <v>מעלות-תרשיחא</v>
          </cell>
          <cell r="B50" t="str">
            <v>1063</v>
          </cell>
          <cell r="C50" t="str">
            <v>הצפון</v>
          </cell>
          <cell r="D50" t="str">
            <v>עירייה</v>
          </cell>
          <cell r="E50">
            <v>121.379957244869</v>
          </cell>
          <cell r="F50" t="str">
            <v>1996</v>
          </cell>
          <cell r="G50" t="str">
            <v>0</v>
          </cell>
          <cell r="H50">
            <v>13</v>
          </cell>
          <cell r="I50" t="str">
            <v>223</v>
          </cell>
          <cell r="J50" t="str">
            <v>מעלות-תרשיחא</v>
          </cell>
          <cell r="K50">
            <v>9.2605771713608238</v>
          </cell>
          <cell r="L50">
            <v>2409.6</v>
          </cell>
          <cell r="M50">
            <v>22315</v>
          </cell>
        </row>
        <row r="51">
          <cell r="A51" t="str">
            <v>נהרייה</v>
          </cell>
          <cell r="B51" t="str">
            <v>9100</v>
          </cell>
          <cell r="C51" t="str">
            <v>הצפון</v>
          </cell>
          <cell r="D51" t="str">
            <v>עירייה</v>
          </cell>
          <cell r="E51">
            <v>105.95180954412</v>
          </cell>
          <cell r="F51" t="str">
            <v>1961</v>
          </cell>
          <cell r="G51" t="str">
            <v>1</v>
          </cell>
          <cell r="H51">
            <v>17</v>
          </cell>
          <cell r="I51" t="str">
            <v>210</v>
          </cell>
          <cell r="J51" t="str">
            <v>נהרייה</v>
          </cell>
          <cell r="K51">
            <v>13.82690562454764</v>
          </cell>
          <cell r="L51">
            <v>5302.7</v>
          </cell>
          <cell r="M51">
            <v>60806</v>
          </cell>
        </row>
        <row r="52">
          <cell r="A52" t="str">
            <v>נוף הגליל</v>
          </cell>
          <cell r="B52" t="str">
            <v>1061</v>
          </cell>
          <cell r="C52" t="str">
            <v>הצפון</v>
          </cell>
          <cell r="D52" t="str">
            <v>עירייה</v>
          </cell>
          <cell r="E52">
            <v>87.868297851580394</v>
          </cell>
          <cell r="F52" t="str">
            <v>1974</v>
          </cell>
          <cell r="G52" t="str">
            <v>0</v>
          </cell>
          <cell r="H52">
            <v>17</v>
          </cell>
          <cell r="I52" t="str">
            <v>212</v>
          </cell>
          <cell r="J52" t="str">
            <v>נוף הגליל</v>
          </cell>
          <cell r="K52">
            <v>32.861154206076712</v>
          </cell>
          <cell r="L52">
            <v>1298.7</v>
          </cell>
          <cell r="M52">
            <v>42657</v>
          </cell>
        </row>
        <row r="53">
          <cell r="A53" t="str">
            <v>נס ציונה</v>
          </cell>
          <cell r="B53" t="str">
            <v>7200</v>
          </cell>
          <cell r="C53" t="str">
            <v>המרכז</v>
          </cell>
          <cell r="D53" t="str">
            <v>עירייה</v>
          </cell>
          <cell r="E53">
            <v>8.8594822813368701</v>
          </cell>
          <cell r="F53" t="str">
            <v>1992</v>
          </cell>
          <cell r="G53" t="str">
            <v>0</v>
          </cell>
          <cell r="H53">
            <v>15</v>
          </cell>
          <cell r="I53" t="str">
            <v>407</v>
          </cell>
          <cell r="J53" t="str">
            <v>נס ציונה</v>
          </cell>
          <cell r="K53">
            <v>15.675229156860601</v>
          </cell>
          <cell r="L53">
            <v>3218.9</v>
          </cell>
          <cell r="M53">
            <v>50456</v>
          </cell>
        </row>
        <row r="54">
          <cell r="A54" t="str">
            <v>נצרת</v>
          </cell>
          <cell r="B54" t="str">
            <v>7300</v>
          </cell>
          <cell r="C54" t="str">
            <v>הצפון</v>
          </cell>
          <cell r="D54" t="str">
            <v>עירייה</v>
          </cell>
          <cell r="E54">
            <v>85.826737206613203</v>
          </cell>
          <cell r="F54" t="str">
            <v>1877</v>
          </cell>
          <cell r="G54" t="str">
            <v>0</v>
          </cell>
          <cell r="H54">
            <v>19</v>
          </cell>
          <cell r="I54" t="str">
            <v>211</v>
          </cell>
          <cell r="J54" t="str">
            <v>נצרת</v>
          </cell>
          <cell r="K54">
            <v>14.172268207355073</v>
          </cell>
          <cell r="L54">
            <v>5498</v>
          </cell>
          <cell r="M54">
            <v>77925</v>
          </cell>
        </row>
        <row r="55">
          <cell r="A55" t="str">
            <v>נשר</v>
          </cell>
          <cell r="B55" t="str">
            <v>2500</v>
          </cell>
          <cell r="C55" t="str">
            <v>חיפה</v>
          </cell>
          <cell r="D55" t="str">
            <v>עירייה</v>
          </cell>
          <cell r="E55">
            <v>81.197565264819104</v>
          </cell>
          <cell r="F55" t="str">
            <v>1995</v>
          </cell>
          <cell r="G55" t="str">
            <v>0</v>
          </cell>
          <cell r="H55">
            <v>13</v>
          </cell>
          <cell r="I55" t="str">
            <v>355</v>
          </cell>
          <cell r="J55" t="str">
            <v>מורדות הכרמל</v>
          </cell>
          <cell r="K55">
            <v>12.943834850007233</v>
          </cell>
          <cell r="L55">
            <v>1835.6</v>
          </cell>
          <cell r="M55">
            <v>23760</v>
          </cell>
        </row>
        <row r="56">
          <cell r="A56" t="str">
            <v>נתיבות</v>
          </cell>
          <cell r="B56" t="str">
            <v>0246</v>
          </cell>
          <cell r="C56" t="str">
            <v>הדרום</v>
          </cell>
          <cell r="D56" t="str">
            <v>עירייה</v>
          </cell>
          <cell r="E56">
            <v>72.683338938096</v>
          </cell>
          <cell r="F56" t="str">
            <v>2000</v>
          </cell>
          <cell r="G56" t="str">
            <v>0</v>
          </cell>
          <cell r="H56">
            <v>15</v>
          </cell>
          <cell r="I56" t="str">
            <v>609</v>
          </cell>
          <cell r="J56" t="str">
            <v>נתיבות</v>
          </cell>
          <cell r="K56">
            <v>16.218598714850565</v>
          </cell>
          <cell r="L56">
            <v>2588.1999999999998</v>
          </cell>
          <cell r="M56">
            <v>42039</v>
          </cell>
        </row>
        <row r="57">
          <cell r="A57" t="str">
            <v>נתניה</v>
          </cell>
          <cell r="B57" t="str">
            <v>7400</v>
          </cell>
          <cell r="C57" t="str">
            <v>המרכז</v>
          </cell>
          <cell r="D57" t="str">
            <v>עירייה</v>
          </cell>
          <cell r="E57">
            <v>15.610240355553801</v>
          </cell>
          <cell r="F57" t="str">
            <v>1948</v>
          </cell>
          <cell r="G57" t="str">
            <v>1</v>
          </cell>
          <cell r="H57">
            <v>27</v>
          </cell>
          <cell r="I57" t="str">
            <v>408</v>
          </cell>
          <cell r="J57" t="str">
            <v>נתניה</v>
          </cell>
          <cell r="K57">
            <v>34.748858512695904</v>
          </cell>
          <cell r="L57">
            <v>7234.2</v>
          </cell>
          <cell r="M57">
            <v>224066</v>
          </cell>
        </row>
        <row r="58">
          <cell r="A58" t="str">
            <v>סח'נין</v>
          </cell>
          <cell r="B58" t="str">
            <v>7500</v>
          </cell>
          <cell r="C58" t="str">
            <v>הצפון</v>
          </cell>
          <cell r="D58" t="str">
            <v>עירייה</v>
          </cell>
          <cell r="E58">
            <v>105.837195032552</v>
          </cell>
          <cell r="F58" t="str">
            <v>1995</v>
          </cell>
          <cell r="G58" t="str">
            <v>0</v>
          </cell>
          <cell r="H58">
            <v>15</v>
          </cell>
          <cell r="I58" t="str">
            <v>262</v>
          </cell>
          <cell r="J58" t="str">
            <v>לב הגליל</v>
          </cell>
          <cell r="K58">
            <v>11.528603883351417</v>
          </cell>
          <cell r="L58">
            <v>2840.2</v>
          </cell>
          <cell r="M58">
            <v>32743</v>
          </cell>
        </row>
        <row r="59">
          <cell r="A59" t="str">
            <v>עכו</v>
          </cell>
          <cell r="B59" t="str">
            <v>7600</v>
          </cell>
          <cell r="C59" t="str">
            <v>הצפון</v>
          </cell>
          <cell r="D59" t="str">
            <v>עירייה</v>
          </cell>
          <cell r="E59">
            <v>97.064840812384404</v>
          </cell>
          <cell r="F59" t="str">
            <v>1877</v>
          </cell>
          <cell r="G59" t="str">
            <v>1</v>
          </cell>
          <cell r="H59">
            <v>17</v>
          </cell>
          <cell r="I59" t="str">
            <v>213</v>
          </cell>
          <cell r="J59" t="str">
            <v>עכו</v>
          </cell>
          <cell r="K59">
            <v>18.094545165134832</v>
          </cell>
          <cell r="L59">
            <v>3348.7</v>
          </cell>
          <cell r="M59">
            <v>49614</v>
          </cell>
        </row>
        <row r="60">
          <cell r="A60" t="str">
            <v>עפולה</v>
          </cell>
          <cell r="B60" t="str">
            <v>7700</v>
          </cell>
          <cell r="C60" t="str">
            <v>הצפון</v>
          </cell>
          <cell r="D60" t="str">
            <v>עירייה</v>
          </cell>
          <cell r="E60">
            <v>76.541580923111596</v>
          </cell>
          <cell r="F60" t="str">
            <v>1972</v>
          </cell>
          <cell r="G60" t="str">
            <v>0</v>
          </cell>
          <cell r="H60">
            <v>17</v>
          </cell>
          <cell r="I60" t="str">
            <v>215</v>
          </cell>
          <cell r="J60" t="str">
            <v>עפולה</v>
          </cell>
          <cell r="K60">
            <v>29.170349800769984</v>
          </cell>
          <cell r="L60">
            <v>2025.1</v>
          </cell>
          <cell r="M60">
            <v>59075</v>
          </cell>
        </row>
        <row r="61">
          <cell r="A61" t="str">
            <v>עראבה</v>
          </cell>
          <cell r="B61" t="str">
            <v>0531</v>
          </cell>
          <cell r="C61" t="str">
            <v>הצפון</v>
          </cell>
          <cell r="D61" t="str">
            <v>עירייה</v>
          </cell>
          <cell r="E61">
            <v>109.25414465773</v>
          </cell>
          <cell r="F61" t="str">
            <v>2016</v>
          </cell>
          <cell r="G61" t="str">
            <v>0</v>
          </cell>
          <cell r="H61">
            <v>15</v>
          </cell>
          <cell r="I61" t="str">
            <v>262</v>
          </cell>
          <cell r="J61" t="str">
            <v>לב הגליל</v>
          </cell>
          <cell r="K61">
            <v>8.3985981205581233</v>
          </cell>
          <cell r="L61">
            <v>3172</v>
          </cell>
          <cell r="M61">
            <v>26641</v>
          </cell>
        </row>
        <row r="62">
          <cell r="A62" t="str">
            <v>ערד</v>
          </cell>
          <cell r="B62" t="str">
            <v>2560</v>
          </cell>
          <cell r="C62" t="str">
            <v>הדרום</v>
          </cell>
          <cell r="D62" t="str">
            <v>עירייה</v>
          </cell>
          <cell r="E62">
            <v>122.078469319544</v>
          </cell>
          <cell r="F62" t="str">
            <v>1995</v>
          </cell>
          <cell r="G62" t="str">
            <v>0</v>
          </cell>
          <cell r="H62">
            <v>15</v>
          </cell>
          <cell r="I62" t="str">
            <v>610</v>
          </cell>
          <cell r="J62" t="str">
            <v>ערד</v>
          </cell>
          <cell r="K62">
            <v>126.13097794292001</v>
          </cell>
          <cell r="L62">
            <v>218.7</v>
          </cell>
          <cell r="M62">
            <v>27582</v>
          </cell>
        </row>
        <row r="63">
          <cell r="A63" t="str">
            <v>פתח תקווה</v>
          </cell>
          <cell r="B63" t="str">
            <v>7900</v>
          </cell>
          <cell r="C63" t="str">
            <v>המרכז</v>
          </cell>
          <cell r="D63" t="str">
            <v>עירייה</v>
          </cell>
          <cell r="E63">
            <v>4.2329036440192498</v>
          </cell>
          <cell r="F63" t="str">
            <v>1937</v>
          </cell>
          <cell r="G63" t="str">
            <v>0</v>
          </cell>
          <cell r="H63">
            <v>29</v>
          </cell>
          <cell r="I63" t="str">
            <v>410</v>
          </cell>
          <cell r="J63" t="str">
            <v>פתח תקווה</v>
          </cell>
          <cell r="K63">
            <v>35.766131829894576</v>
          </cell>
          <cell r="L63">
            <v>7051.9</v>
          </cell>
          <cell r="M63">
            <v>252270</v>
          </cell>
        </row>
        <row r="64">
          <cell r="A64" t="str">
            <v>צפת</v>
          </cell>
          <cell r="B64" t="str">
            <v>8000</v>
          </cell>
          <cell r="C64" t="str">
            <v>הצפון</v>
          </cell>
          <cell r="D64" t="str">
            <v>עירייה</v>
          </cell>
          <cell r="E64">
            <v>142.696019474091</v>
          </cell>
          <cell r="F64" t="str">
            <v>1877</v>
          </cell>
          <cell r="G64" t="str">
            <v>0</v>
          </cell>
          <cell r="H64">
            <v>15</v>
          </cell>
          <cell r="I64" t="str">
            <v>216</v>
          </cell>
          <cell r="J64" t="str">
            <v>צפת</v>
          </cell>
          <cell r="K64">
            <v>29.938776493463081</v>
          </cell>
          <cell r="L64">
            <v>1251.5999999999999</v>
          </cell>
          <cell r="M64">
            <v>37472</v>
          </cell>
        </row>
        <row r="65">
          <cell r="A65" t="str">
            <v>קלנסווה</v>
          </cell>
          <cell r="B65" t="str">
            <v>0638</v>
          </cell>
          <cell r="C65" t="str">
            <v>המרכז</v>
          </cell>
          <cell r="D65" t="str">
            <v>עירייה</v>
          </cell>
          <cell r="E65">
            <v>24.229198984475602</v>
          </cell>
          <cell r="F65" t="str">
            <v>2000</v>
          </cell>
          <cell r="G65" t="str">
            <v>0</v>
          </cell>
          <cell r="H65">
            <v>13</v>
          </cell>
          <cell r="I65" t="str">
            <v>458</v>
          </cell>
          <cell r="J65" t="str">
            <v>מזרח השרון</v>
          </cell>
          <cell r="K65">
            <v>8.3653811722466234</v>
          </cell>
          <cell r="L65">
            <v>2832</v>
          </cell>
          <cell r="M65">
            <v>23877</v>
          </cell>
        </row>
        <row r="66">
          <cell r="A66" t="str">
            <v>קריית אונו</v>
          </cell>
          <cell r="B66" t="str">
            <v>2620</v>
          </cell>
          <cell r="C66" t="str">
            <v>תל אביב</v>
          </cell>
          <cell r="D66" t="str">
            <v>עירייה</v>
          </cell>
          <cell r="E66">
            <v>0</v>
          </cell>
          <cell r="F66" t="str">
            <v>1992</v>
          </cell>
          <cell r="G66" t="str">
            <v>0</v>
          </cell>
          <cell r="H66">
            <v>15</v>
          </cell>
          <cell r="I66" t="str">
            <v>508</v>
          </cell>
          <cell r="J66" t="str">
            <v>קריית אונו</v>
          </cell>
          <cell r="K66">
            <v>4.6046702149314473</v>
          </cell>
          <cell r="L66">
            <v>9099.5</v>
          </cell>
          <cell r="M66">
            <v>41900</v>
          </cell>
        </row>
        <row r="67">
          <cell r="A67" t="str">
            <v>קריית אתא</v>
          </cell>
          <cell r="B67" t="str">
            <v>6800</v>
          </cell>
          <cell r="C67" t="str">
            <v>חיפה</v>
          </cell>
          <cell r="D67" t="str">
            <v>עירייה</v>
          </cell>
          <cell r="E67">
            <v>86.501708833343699</v>
          </cell>
          <cell r="F67" t="str">
            <v>1967</v>
          </cell>
          <cell r="G67" t="str">
            <v>0</v>
          </cell>
          <cell r="H67">
            <v>17</v>
          </cell>
          <cell r="I67" t="str">
            <v>305</v>
          </cell>
          <cell r="J67" t="str">
            <v>קריית אתא</v>
          </cell>
          <cell r="K67">
            <v>17.336641635478188</v>
          </cell>
          <cell r="L67">
            <v>3452.2</v>
          </cell>
          <cell r="M67">
            <v>60102</v>
          </cell>
        </row>
        <row r="68">
          <cell r="A68" t="str">
            <v>קריית ביאליק</v>
          </cell>
          <cell r="B68" t="str">
            <v>9500</v>
          </cell>
          <cell r="C68" t="str">
            <v>חיפה</v>
          </cell>
          <cell r="D68" t="str">
            <v>עירייה</v>
          </cell>
          <cell r="E68">
            <v>86.467944093445595</v>
          </cell>
          <cell r="F68" t="str">
            <v>1976</v>
          </cell>
          <cell r="G68" t="str">
            <v>0</v>
          </cell>
          <cell r="H68">
            <v>15</v>
          </cell>
          <cell r="I68" t="str">
            <v>352</v>
          </cell>
          <cell r="J68" t="str">
            <v>קריות</v>
          </cell>
          <cell r="K68">
            <v>8.5899580051880218</v>
          </cell>
          <cell r="L68">
            <v>5044.2</v>
          </cell>
          <cell r="M68">
            <v>43267</v>
          </cell>
        </row>
        <row r="69">
          <cell r="A69" t="str">
            <v>קריית גת</v>
          </cell>
          <cell r="B69" t="str">
            <v>2630</v>
          </cell>
          <cell r="C69" t="str">
            <v>הדרום</v>
          </cell>
          <cell r="D69" t="str">
            <v>עירייה</v>
          </cell>
          <cell r="E69">
            <v>50.112774150565599</v>
          </cell>
          <cell r="F69" t="str">
            <v>1972</v>
          </cell>
          <cell r="G69" t="str">
            <v>0</v>
          </cell>
          <cell r="H69">
            <v>17</v>
          </cell>
          <cell r="I69" t="str">
            <v>606</v>
          </cell>
          <cell r="J69" t="str">
            <v>קריית גת</v>
          </cell>
          <cell r="K69">
            <v>15.849294034884318</v>
          </cell>
          <cell r="L69">
            <v>3822.1</v>
          </cell>
          <cell r="M69">
            <v>60582</v>
          </cell>
        </row>
        <row r="70">
          <cell r="A70" t="str">
            <v>קריית ים</v>
          </cell>
          <cell r="B70" t="str">
            <v>9600</v>
          </cell>
          <cell r="C70" t="str">
            <v>חיפה</v>
          </cell>
          <cell r="D70" t="str">
            <v>עירייה</v>
          </cell>
          <cell r="E70">
            <v>85.964759726773906</v>
          </cell>
          <cell r="F70" t="str">
            <v>1976</v>
          </cell>
          <cell r="G70" t="str">
            <v>1</v>
          </cell>
          <cell r="H70">
            <v>15</v>
          </cell>
          <cell r="I70" t="str">
            <v>352</v>
          </cell>
          <cell r="J70" t="str">
            <v>קריות</v>
          </cell>
          <cell r="K70">
            <v>11.338843429027715</v>
          </cell>
          <cell r="L70">
            <v>3869.8</v>
          </cell>
          <cell r="M70">
            <v>39441</v>
          </cell>
        </row>
        <row r="71">
          <cell r="A71" t="str">
            <v>קריית מוצקין</v>
          </cell>
          <cell r="B71" t="str">
            <v>8200</v>
          </cell>
          <cell r="C71" t="str">
            <v>חיפה</v>
          </cell>
          <cell r="D71" t="str">
            <v>עירייה</v>
          </cell>
          <cell r="E71">
            <v>86.012869605254195</v>
          </cell>
          <cell r="F71" t="str">
            <v>1976</v>
          </cell>
          <cell r="G71" t="str">
            <v>0</v>
          </cell>
          <cell r="H71">
            <v>15</v>
          </cell>
          <cell r="I71" t="str">
            <v>352</v>
          </cell>
          <cell r="J71" t="str">
            <v>קריות</v>
          </cell>
          <cell r="K71">
            <v>3.8352373695274062</v>
          </cell>
          <cell r="L71">
            <v>12141.3</v>
          </cell>
          <cell r="M71">
            <v>46565</v>
          </cell>
        </row>
        <row r="72">
          <cell r="A72" t="str">
            <v>קריית מלאכי</v>
          </cell>
          <cell r="B72" t="str">
            <v>1034</v>
          </cell>
          <cell r="C72" t="str">
            <v>הדרום</v>
          </cell>
          <cell r="D72" t="str">
            <v>עירייה</v>
          </cell>
          <cell r="E72">
            <v>35.688688353996298</v>
          </cell>
          <cell r="F72" t="str">
            <v>1998</v>
          </cell>
          <cell r="G72" t="str">
            <v>0</v>
          </cell>
          <cell r="H72">
            <v>13</v>
          </cell>
          <cell r="I72" t="str">
            <v>617</v>
          </cell>
          <cell r="J72" t="str">
            <v>קריית מלאכי</v>
          </cell>
          <cell r="K72">
            <v>4.5786791518254732</v>
          </cell>
          <cell r="L72">
            <v>5464</v>
          </cell>
          <cell r="M72">
            <v>25022</v>
          </cell>
        </row>
        <row r="73">
          <cell r="A73" t="str">
            <v>קריית שמונה</v>
          </cell>
          <cell r="B73" t="str">
            <v>2800</v>
          </cell>
          <cell r="C73" t="str">
            <v>הצפון</v>
          </cell>
          <cell r="D73" t="str">
            <v>עירייה</v>
          </cell>
          <cell r="E73">
            <v>163.263017244091</v>
          </cell>
          <cell r="F73" t="str">
            <v>1974</v>
          </cell>
          <cell r="G73" t="str">
            <v>0</v>
          </cell>
          <cell r="H73">
            <v>13</v>
          </cell>
          <cell r="I73" t="str">
            <v>217</v>
          </cell>
          <cell r="J73" t="str">
            <v>קריית שמונה</v>
          </cell>
          <cell r="K73">
            <v>14.382708204554193</v>
          </cell>
          <cell r="L73">
            <v>1552.9</v>
          </cell>
          <cell r="M73">
            <v>22336</v>
          </cell>
        </row>
        <row r="74">
          <cell r="A74" t="str">
            <v>ראש העין</v>
          </cell>
          <cell r="B74" t="str">
            <v>2640</v>
          </cell>
          <cell r="C74" t="str">
            <v>המרכז</v>
          </cell>
          <cell r="D74" t="str">
            <v>עירייה</v>
          </cell>
          <cell r="E74">
            <v>11.562317949743999</v>
          </cell>
          <cell r="F74" t="str">
            <v>1994</v>
          </cell>
          <cell r="G74" t="str">
            <v>0</v>
          </cell>
          <cell r="H74">
            <v>17</v>
          </cell>
          <cell r="I74" t="str">
            <v>418</v>
          </cell>
          <cell r="J74" t="str">
            <v>ראש העין</v>
          </cell>
          <cell r="K74">
            <v>15.86435605199968</v>
          </cell>
          <cell r="L74">
            <v>4516.8999999999996</v>
          </cell>
          <cell r="M74">
            <v>71651</v>
          </cell>
        </row>
        <row r="75">
          <cell r="A75" t="str">
            <v>ראשון לציון</v>
          </cell>
          <cell r="B75" t="str">
            <v>8300</v>
          </cell>
          <cell r="C75" t="str">
            <v>המרכז</v>
          </cell>
          <cell r="D75" t="str">
            <v>עירייה</v>
          </cell>
          <cell r="E75">
            <v>3.6401875391069001</v>
          </cell>
          <cell r="F75" t="str">
            <v>1950</v>
          </cell>
          <cell r="G75" t="str">
            <v>1</v>
          </cell>
          <cell r="H75">
            <v>29</v>
          </cell>
          <cell r="I75" t="str">
            <v>413</v>
          </cell>
          <cell r="J75" t="str">
            <v>ראשון לציון</v>
          </cell>
          <cell r="K75">
            <v>61.914522575569215</v>
          </cell>
          <cell r="L75">
            <v>4339</v>
          </cell>
          <cell r="M75">
            <v>257128</v>
          </cell>
        </row>
        <row r="76">
          <cell r="A76" t="str">
            <v>רהט</v>
          </cell>
          <cell r="B76" t="str">
            <v>1161</v>
          </cell>
          <cell r="C76" t="str">
            <v>הדרום</v>
          </cell>
          <cell r="D76" t="str">
            <v>עירייה</v>
          </cell>
          <cell r="E76">
            <v>76.692465325732499</v>
          </cell>
          <cell r="F76" t="str">
            <v>1994</v>
          </cell>
          <cell r="G76" t="str">
            <v>0</v>
          </cell>
          <cell r="H76">
            <v>17</v>
          </cell>
          <cell r="I76" t="str">
            <v>618</v>
          </cell>
          <cell r="J76" t="str">
            <v>רהט</v>
          </cell>
          <cell r="K76">
            <v>33.481473413922131</v>
          </cell>
          <cell r="L76">
            <v>2356.6</v>
          </cell>
          <cell r="M76">
            <v>76237</v>
          </cell>
        </row>
        <row r="77">
          <cell r="A77" t="str">
            <v>רחובות</v>
          </cell>
          <cell r="B77" t="str">
            <v>8400</v>
          </cell>
          <cell r="C77" t="str">
            <v>המרכז</v>
          </cell>
          <cell r="D77" t="str">
            <v>עירייה</v>
          </cell>
          <cell r="E77">
            <v>13.2562156765271</v>
          </cell>
          <cell r="F77" t="str">
            <v>1950</v>
          </cell>
          <cell r="G77" t="str">
            <v>0</v>
          </cell>
          <cell r="H77">
            <v>25</v>
          </cell>
          <cell r="I77" t="str">
            <v>414</v>
          </cell>
          <cell r="J77" t="str">
            <v>רחובות</v>
          </cell>
          <cell r="K77">
            <v>23.757669075745213</v>
          </cell>
          <cell r="L77">
            <v>6224.2</v>
          </cell>
          <cell r="M77">
            <v>147878</v>
          </cell>
        </row>
        <row r="78">
          <cell r="A78" t="str">
            <v>רמלה</v>
          </cell>
          <cell r="B78" t="str">
            <v>8500</v>
          </cell>
          <cell r="C78" t="str">
            <v>המרכז</v>
          </cell>
          <cell r="D78" t="str">
            <v>עירייה</v>
          </cell>
          <cell r="E78">
            <v>11.0212399434393</v>
          </cell>
          <cell r="F78" t="str">
            <v>1877</v>
          </cell>
          <cell r="G78" t="str">
            <v>0</v>
          </cell>
          <cell r="H78">
            <v>19</v>
          </cell>
          <cell r="I78" t="str">
            <v>415</v>
          </cell>
          <cell r="J78" t="str">
            <v>רמלה</v>
          </cell>
          <cell r="K78">
            <v>11.992427685727728</v>
          </cell>
          <cell r="L78">
            <v>6487.8</v>
          </cell>
          <cell r="M78">
            <v>77798</v>
          </cell>
        </row>
        <row r="79">
          <cell r="A79" t="str">
            <v>רמת גן</v>
          </cell>
          <cell r="B79" t="str">
            <v>8600</v>
          </cell>
          <cell r="C79" t="str">
            <v>תל אביב</v>
          </cell>
          <cell r="D79" t="str">
            <v>עירייה</v>
          </cell>
          <cell r="E79">
            <v>0</v>
          </cell>
          <cell r="F79" t="str">
            <v>1950</v>
          </cell>
          <cell r="G79" t="str">
            <v>0</v>
          </cell>
          <cell r="H79">
            <v>25</v>
          </cell>
          <cell r="I79" t="str">
            <v>506</v>
          </cell>
          <cell r="J79" t="str">
            <v>רמת גן</v>
          </cell>
          <cell r="K79">
            <v>16.394928281133495</v>
          </cell>
          <cell r="L79">
            <v>10351.1</v>
          </cell>
          <cell r="M79">
            <v>169706</v>
          </cell>
        </row>
        <row r="80">
          <cell r="A80" t="str">
            <v>רמת השרון</v>
          </cell>
          <cell r="B80" t="str">
            <v>2650</v>
          </cell>
          <cell r="C80" t="str">
            <v>תל אביב</v>
          </cell>
          <cell r="D80" t="str">
            <v>עירייה</v>
          </cell>
          <cell r="E80">
            <v>0</v>
          </cell>
          <cell r="F80" t="str">
            <v>1949</v>
          </cell>
          <cell r="G80" t="str">
            <v>0</v>
          </cell>
          <cell r="H80">
            <v>17</v>
          </cell>
          <cell r="I80" t="str">
            <v>553</v>
          </cell>
          <cell r="J80" t="str">
            <v>רמת השרון</v>
          </cell>
          <cell r="K80">
            <v>16.642611284344436</v>
          </cell>
          <cell r="L80">
            <v>2880.9</v>
          </cell>
          <cell r="M80">
            <v>47970</v>
          </cell>
        </row>
        <row r="81">
          <cell r="A81" t="str">
            <v>רעננה</v>
          </cell>
          <cell r="B81" t="str">
            <v>8700</v>
          </cell>
          <cell r="C81" t="str">
            <v>המרכז</v>
          </cell>
          <cell r="D81" t="str">
            <v>עירייה</v>
          </cell>
          <cell r="E81">
            <v>2.5788503001912999</v>
          </cell>
          <cell r="F81" t="str">
            <v>1982</v>
          </cell>
          <cell r="G81" t="str">
            <v>0</v>
          </cell>
          <cell r="H81">
            <v>19</v>
          </cell>
          <cell r="I81" t="str">
            <v>416</v>
          </cell>
          <cell r="J81" t="str">
            <v>רעננה</v>
          </cell>
          <cell r="K81">
            <v>14.863022041591588</v>
          </cell>
          <cell r="L81">
            <v>5289</v>
          </cell>
          <cell r="M81">
            <v>78562</v>
          </cell>
        </row>
        <row r="82">
          <cell r="A82" t="str">
            <v>שדרות</v>
          </cell>
          <cell r="B82" t="str">
            <v>1031</v>
          </cell>
          <cell r="C82" t="str">
            <v>הדרום</v>
          </cell>
          <cell r="D82" t="str">
            <v>עירייה</v>
          </cell>
          <cell r="E82">
            <v>60.972943261399401</v>
          </cell>
          <cell r="F82" t="str">
            <v>1996</v>
          </cell>
          <cell r="G82" t="str">
            <v>0</v>
          </cell>
          <cell r="H82">
            <v>15</v>
          </cell>
          <cell r="I82" t="str">
            <v>611</v>
          </cell>
          <cell r="J82" t="str">
            <v>שדרות</v>
          </cell>
          <cell r="K82">
            <v>10.656333161811544</v>
          </cell>
          <cell r="L82">
            <v>2867.1</v>
          </cell>
          <cell r="M82">
            <v>30553</v>
          </cell>
        </row>
        <row r="83">
          <cell r="A83" t="str">
            <v>שפרעם</v>
          </cell>
          <cell r="B83" t="str">
            <v>8800</v>
          </cell>
          <cell r="C83" t="str">
            <v>הצפון</v>
          </cell>
          <cell r="D83" t="str">
            <v>עירייה</v>
          </cell>
          <cell r="E83">
            <v>88.981870763665995</v>
          </cell>
          <cell r="F83" t="str">
            <v>1887</v>
          </cell>
          <cell r="G83" t="str">
            <v>0</v>
          </cell>
          <cell r="H83">
            <v>15</v>
          </cell>
          <cell r="I83" t="str">
            <v>261</v>
          </cell>
          <cell r="J83" t="str">
            <v>גבעות אלונים</v>
          </cell>
          <cell r="K83">
            <v>19.62968249107676</v>
          </cell>
          <cell r="L83">
            <v>2186.4</v>
          </cell>
          <cell r="M83">
            <v>43023</v>
          </cell>
        </row>
        <row r="84">
          <cell r="A84" t="str">
            <v>תל אביב -יפו</v>
          </cell>
          <cell r="B84" t="str">
            <v>5000</v>
          </cell>
          <cell r="C84" t="str">
            <v>תל אביב</v>
          </cell>
          <cell r="D84" t="str">
            <v>עירייה</v>
          </cell>
          <cell r="E84">
            <v>0</v>
          </cell>
          <cell r="F84" t="str">
            <v>1934</v>
          </cell>
          <cell r="G84" t="str">
            <v>1</v>
          </cell>
          <cell r="H84">
            <v>31</v>
          </cell>
          <cell r="I84" t="str">
            <v>507</v>
          </cell>
          <cell r="J84" t="str">
            <v>תל אביב-יפו</v>
          </cell>
          <cell r="K84">
            <v>57.177983095031159</v>
          </cell>
          <cell r="L84">
            <v>9034.2999999999993</v>
          </cell>
          <cell r="M84">
            <v>467875</v>
          </cell>
        </row>
        <row r="85">
          <cell r="A85" t="str">
            <v>אבו גוש</v>
          </cell>
          <cell r="B85" t="str">
            <v>0472</v>
          </cell>
          <cell r="C85" t="str">
            <v>ירושלים</v>
          </cell>
          <cell r="D85" t="str">
            <v>מועצה מקומית</v>
          </cell>
          <cell r="E85">
            <v>41.316250851144801</v>
          </cell>
          <cell r="F85" t="str">
            <v>1992</v>
          </cell>
          <cell r="G85" t="str">
            <v>0</v>
          </cell>
          <cell r="H85">
            <v>9</v>
          </cell>
          <cell r="I85" t="str">
            <v>152</v>
          </cell>
          <cell r="J85" t="str">
            <v>הראל</v>
          </cell>
          <cell r="K85">
            <v>1.8912415325048653</v>
          </cell>
          <cell r="L85">
            <v>4172.3</v>
          </cell>
          <cell r="M85">
            <v>7880</v>
          </cell>
        </row>
        <row r="86">
          <cell r="A86" t="str">
            <v>אבו סנאן</v>
          </cell>
          <cell r="B86" t="str">
            <v>0473</v>
          </cell>
          <cell r="C86" t="str">
            <v>הצפון</v>
          </cell>
          <cell r="D86" t="str">
            <v>מועצה מקומית</v>
          </cell>
          <cell r="E86">
            <v>105.271006730932</v>
          </cell>
          <cell r="F86" t="str">
            <v>1964</v>
          </cell>
          <cell r="G86" t="str">
            <v>0</v>
          </cell>
          <cell r="H86">
            <v>11</v>
          </cell>
          <cell r="I86" t="str">
            <v>252</v>
          </cell>
          <cell r="J86" t="str">
            <v>הגליל המרכזי</v>
          </cell>
          <cell r="K86">
            <v>6.4553397166769448</v>
          </cell>
          <cell r="L86">
            <v>2239.1999999999998</v>
          </cell>
          <cell r="M86">
            <v>14455</v>
          </cell>
        </row>
        <row r="87">
          <cell r="A87" t="str">
            <v>אבן יהודה</v>
          </cell>
          <cell r="B87" t="str">
            <v>0182</v>
          </cell>
          <cell r="C87" t="str">
            <v>המרכז</v>
          </cell>
          <cell r="D87" t="str">
            <v>מועצה מקומית</v>
          </cell>
          <cell r="E87">
            <v>14.4853813589092</v>
          </cell>
          <cell r="F87" t="str">
            <v>1950</v>
          </cell>
          <cell r="G87" t="str">
            <v>0</v>
          </cell>
          <cell r="H87">
            <v>11</v>
          </cell>
          <cell r="I87" t="str">
            <v>457</v>
          </cell>
          <cell r="J87" t="str">
            <v>שרונים</v>
          </cell>
          <cell r="K87">
            <v>8.1419615057688421</v>
          </cell>
          <cell r="L87">
            <v>1752.2</v>
          </cell>
          <cell r="M87">
            <v>14266</v>
          </cell>
        </row>
        <row r="88">
          <cell r="A88" t="str">
            <v>אורנית</v>
          </cell>
          <cell r="B88" t="str">
            <v>3760</v>
          </cell>
          <cell r="C88" t="str">
            <v>אזור יהודה והשומרון</v>
          </cell>
          <cell r="D88" t="str">
            <v>מועצה מקומית</v>
          </cell>
          <cell r="E88">
            <v>15.178513942691</v>
          </cell>
          <cell r="F88" t="str">
            <v>1990</v>
          </cell>
          <cell r="G88" t="str">
            <v>0</v>
          </cell>
          <cell r="H88">
            <v>9</v>
          </cell>
          <cell r="I88" t="str">
            <v>718</v>
          </cell>
          <cell r="J88" t="str">
            <v>אורנית</v>
          </cell>
          <cell r="K88" t="str">
            <v>..</v>
          </cell>
          <cell r="L88" t="str">
            <v>..</v>
          </cell>
          <cell r="M88">
            <v>9114</v>
          </cell>
        </row>
        <row r="89">
          <cell r="A89" t="str">
            <v>אזור</v>
          </cell>
          <cell r="B89" t="str">
            <v>0565</v>
          </cell>
          <cell r="C89" t="str">
            <v>תל אביב</v>
          </cell>
          <cell r="D89" t="str">
            <v>מועצה מקומית</v>
          </cell>
          <cell r="E89">
            <v>0</v>
          </cell>
          <cell r="F89" t="str">
            <v>1951</v>
          </cell>
          <cell r="G89" t="str">
            <v>0</v>
          </cell>
          <cell r="H89">
            <v>11</v>
          </cell>
          <cell r="I89">
            <v>509</v>
          </cell>
          <cell r="J89" t="str">
            <v>אזור</v>
          </cell>
          <cell r="K89">
            <v>2.216257679253177</v>
          </cell>
          <cell r="L89">
            <v>6073.7</v>
          </cell>
          <cell r="M89">
            <v>13474</v>
          </cell>
        </row>
        <row r="90">
          <cell r="A90" t="str">
            <v>אכסאל</v>
          </cell>
          <cell r="B90" t="str">
            <v>0478</v>
          </cell>
          <cell r="C90" t="str">
            <v>הצפון</v>
          </cell>
          <cell r="D90" t="str">
            <v>מועצה מקומית</v>
          </cell>
          <cell r="E90">
            <v>85.347011005019198</v>
          </cell>
          <cell r="F90" t="str">
            <v>..</v>
          </cell>
          <cell r="G90" t="str">
            <v>0</v>
          </cell>
          <cell r="H90">
            <v>11</v>
          </cell>
          <cell r="I90" t="str">
            <v>257</v>
          </cell>
          <cell r="J90" t="str">
            <v>מבוא העמקים</v>
          </cell>
          <cell r="K90">
            <v>9.3782880681493896</v>
          </cell>
          <cell r="L90">
            <v>1615</v>
          </cell>
          <cell r="M90">
            <v>15146</v>
          </cell>
        </row>
        <row r="91">
          <cell r="A91" t="str">
            <v>אליכין</v>
          </cell>
          <cell r="B91" t="str">
            <v>0041</v>
          </cell>
          <cell r="C91" t="str">
            <v>המרכז</v>
          </cell>
          <cell r="D91" t="str">
            <v>מועצה מקומית</v>
          </cell>
          <cell r="E91">
            <v>30.2706887023691</v>
          </cell>
          <cell r="F91" t="str">
            <v>1977</v>
          </cell>
          <cell r="G91" t="str">
            <v>0</v>
          </cell>
          <cell r="H91">
            <v>9</v>
          </cell>
          <cell r="I91" t="str">
            <v>457</v>
          </cell>
          <cell r="J91" t="str">
            <v>שרונים</v>
          </cell>
          <cell r="K91">
            <v>1.6891032401175141</v>
          </cell>
          <cell r="L91" t="str">
            <v>..</v>
          </cell>
          <cell r="M91">
            <v>3461</v>
          </cell>
        </row>
        <row r="92">
          <cell r="A92" t="str">
            <v>אלפי מנשה</v>
          </cell>
          <cell r="B92" t="str">
            <v>3750</v>
          </cell>
          <cell r="C92" t="str">
            <v>אזור יהודה והשומרון</v>
          </cell>
          <cell r="D92" t="str">
            <v>מועצה מקומית</v>
          </cell>
          <cell r="E92">
            <v>18.176151461841702</v>
          </cell>
          <cell r="F92" t="str">
            <v>1987</v>
          </cell>
          <cell r="G92" t="str">
            <v>0</v>
          </cell>
          <cell r="H92">
            <v>9</v>
          </cell>
          <cell r="I92" t="str">
            <v>703</v>
          </cell>
          <cell r="J92" t="str">
            <v>אלפי מנשה</v>
          </cell>
          <cell r="K92" t="str">
            <v>..</v>
          </cell>
          <cell r="L92" t="str">
            <v>..</v>
          </cell>
          <cell r="M92">
            <v>7966</v>
          </cell>
        </row>
        <row r="93">
          <cell r="A93" t="str">
            <v>אלקנה</v>
          </cell>
          <cell r="B93" t="str">
            <v>3560</v>
          </cell>
          <cell r="C93" t="str">
            <v>אזור יהודה והשומרון</v>
          </cell>
          <cell r="D93" t="str">
            <v>מועצה מקומית</v>
          </cell>
          <cell r="E93">
            <v>17.440387985746401</v>
          </cell>
          <cell r="F93" t="str">
            <v>1981</v>
          </cell>
          <cell r="G93" t="str">
            <v>0</v>
          </cell>
          <cell r="H93">
            <v>9</v>
          </cell>
          <cell r="I93" t="str">
            <v>702</v>
          </cell>
          <cell r="J93" t="str">
            <v>אלקנה</v>
          </cell>
          <cell r="K93" t="str">
            <v>..</v>
          </cell>
          <cell r="L93" t="str">
            <v>..</v>
          </cell>
          <cell r="M93">
            <v>4072</v>
          </cell>
        </row>
        <row r="94">
          <cell r="A94" t="str">
            <v>אעבלין</v>
          </cell>
          <cell r="B94" t="str">
            <v>0529</v>
          </cell>
          <cell r="C94" t="str">
            <v>הצפון</v>
          </cell>
          <cell r="D94" t="str">
            <v>מועצה מקומית</v>
          </cell>
          <cell r="E94">
            <v>90.470919369712206</v>
          </cell>
          <cell r="F94" t="str">
            <v>1960</v>
          </cell>
          <cell r="G94" t="str">
            <v>0</v>
          </cell>
          <cell r="H94">
            <v>11</v>
          </cell>
          <cell r="I94" t="str">
            <v>261</v>
          </cell>
          <cell r="J94" t="str">
            <v>גבעות אלונים</v>
          </cell>
          <cell r="K94">
            <v>12.082672998724803</v>
          </cell>
          <cell r="L94">
            <v>1137.5999999999999</v>
          </cell>
          <cell r="M94">
            <v>13692</v>
          </cell>
        </row>
        <row r="95">
          <cell r="A95" t="str">
            <v>אפרת</v>
          </cell>
          <cell r="B95" t="str">
            <v>3650</v>
          </cell>
          <cell r="C95" t="str">
            <v>אזור יהודה והשומרון</v>
          </cell>
          <cell r="D95" t="str">
            <v>מועצה מקומית</v>
          </cell>
          <cell r="E95">
            <v>66.052826004596795</v>
          </cell>
          <cell r="F95" t="str">
            <v>1983</v>
          </cell>
          <cell r="G95" t="str">
            <v>0</v>
          </cell>
          <cell r="H95">
            <v>11</v>
          </cell>
          <cell r="I95" t="str">
            <v>704</v>
          </cell>
          <cell r="J95" t="str">
            <v>אפרתה</v>
          </cell>
          <cell r="K95" t="str">
            <v>..</v>
          </cell>
          <cell r="L95" t="str">
            <v>..</v>
          </cell>
          <cell r="M95">
            <v>11804</v>
          </cell>
        </row>
        <row r="96">
          <cell r="A96" t="str">
            <v>בועיינה-נוג'ידאת</v>
          </cell>
          <cell r="B96" t="str">
            <v>0482</v>
          </cell>
          <cell r="C96" t="str">
            <v>הצפון</v>
          </cell>
          <cell r="D96" t="str">
            <v>מועצה מקומית</v>
          </cell>
          <cell r="E96">
            <v>108.704748798827</v>
          </cell>
          <cell r="F96" t="str">
            <v>1980</v>
          </cell>
          <cell r="G96" t="str">
            <v>0</v>
          </cell>
          <cell r="H96">
            <v>9</v>
          </cell>
          <cell r="I96" t="str">
            <v>251</v>
          </cell>
          <cell r="J96" t="str">
            <v>הגליל המזרחי</v>
          </cell>
          <cell r="K96">
            <v>7.1596986791509964</v>
          </cell>
          <cell r="L96">
            <v>1415.8</v>
          </cell>
          <cell r="M96">
            <v>10137</v>
          </cell>
        </row>
        <row r="97">
          <cell r="A97" t="str">
            <v>בוקעאתא</v>
          </cell>
          <cell r="B97" t="str">
            <v>4001</v>
          </cell>
          <cell r="C97" t="str">
            <v>הצפון</v>
          </cell>
          <cell r="D97" t="str">
            <v>מועצה מקומית</v>
          </cell>
          <cell r="E97">
            <v>180.07045653364699</v>
          </cell>
          <cell r="F97" t="str">
            <v>1982</v>
          </cell>
          <cell r="G97" t="str">
            <v>0</v>
          </cell>
          <cell r="H97">
            <v>9</v>
          </cell>
          <cell r="I97" t="str">
            <v>256</v>
          </cell>
          <cell r="J97" t="str">
            <v>מעלה חרמון</v>
          </cell>
          <cell r="K97">
            <v>19.540130387054788</v>
          </cell>
          <cell r="L97">
            <v>345.5</v>
          </cell>
          <cell r="M97">
            <v>6752</v>
          </cell>
        </row>
        <row r="98">
          <cell r="A98" t="str">
            <v>ביר אל-מכסור</v>
          </cell>
          <cell r="B98" t="str">
            <v>0998</v>
          </cell>
          <cell r="C98" t="str">
            <v>הצפון</v>
          </cell>
          <cell r="D98" t="str">
            <v>מועצה מקומית</v>
          </cell>
          <cell r="E98">
            <v>90.0582246319983</v>
          </cell>
          <cell r="F98" t="str">
            <v>1990</v>
          </cell>
          <cell r="G98" t="str">
            <v>0</v>
          </cell>
          <cell r="H98">
            <v>9</v>
          </cell>
          <cell r="I98" t="str">
            <v>261</v>
          </cell>
          <cell r="J98" t="str">
            <v>גבעות אלונים</v>
          </cell>
          <cell r="K98">
            <v>5.8498004769440639</v>
          </cell>
          <cell r="L98">
            <v>1699.3</v>
          </cell>
          <cell r="M98">
            <v>9959</v>
          </cell>
        </row>
        <row r="99">
          <cell r="A99" t="str">
            <v>בית אל</v>
          </cell>
          <cell r="B99" t="str">
            <v>3574</v>
          </cell>
          <cell r="C99" t="str">
            <v>אזור יהודה והשומרון</v>
          </cell>
          <cell r="D99" t="str">
            <v>מועצה מקומית</v>
          </cell>
          <cell r="E99">
            <v>64.585080326232202</v>
          </cell>
          <cell r="F99" t="str">
            <v>1997</v>
          </cell>
          <cell r="G99" t="str">
            <v>0</v>
          </cell>
          <cell r="H99">
            <v>9</v>
          </cell>
          <cell r="I99">
            <v>722</v>
          </cell>
          <cell r="J99" t="str">
            <v>בית אל</v>
          </cell>
          <cell r="K99" t="str">
            <v>..</v>
          </cell>
          <cell r="L99" t="str">
            <v>..</v>
          </cell>
          <cell r="M99">
            <v>5681</v>
          </cell>
        </row>
        <row r="100">
          <cell r="A100" t="str">
            <v>בית אריה-עופרים</v>
          </cell>
          <cell r="B100" t="str">
            <v>3652</v>
          </cell>
          <cell r="C100" t="str">
            <v>אזור יהודה והשומרון</v>
          </cell>
          <cell r="D100" t="str">
            <v>מועצה מקומית</v>
          </cell>
          <cell r="E100">
            <v>20.486011123853601</v>
          </cell>
          <cell r="F100" t="str">
            <v>1989</v>
          </cell>
          <cell r="G100" t="str">
            <v>0</v>
          </cell>
          <cell r="H100">
            <v>9</v>
          </cell>
          <cell r="I100" t="str">
            <v>719</v>
          </cell>
          <cell r="J100" t="str">
            <v>בית אריה</v>
          </cell>
          <cell r="K100" t="str">
            <v>..</v>
          </cell>
          <cell r="L100" t="str">
            <v>..</v>
          </cell>
          <cell r="M100">
            <v>5409</v>
          </cell>
        </row>
        <row r="101">
          <cell r="A101" t="str">
            <v>בית ג'ן</v>
          </cell>
          <cell r="B101" t="str">
            <v>0480</v>
          </cell>
          <cell r="C101" t="str">
            <v>הצפון</v>
          </cell>
          <cell r="D101" t="str">
            <v>מועצה מקומית</v>
          </cell>
          <cell r="E101">
            <v>125.05068337554199</v>
          </cell>
          <cell r="F101" t="str">
            <v>1964</v>
          </cell>
          <cell r="G101" t="str">
            <v>0</v>
          </cell>
          <cell r="H101">
            <v>11</v>
          </cell>
          <cell r="I101" t="str">
            <v>258</v>
          </cell>
          <cell r="J101" t="str">
            <v>מעלה נפתלי</v>
          </cell>
          <cell r="K101">
            <v>7.1990727124770517</v>
          </cell>
          <cell r="L101">
            <v>1709.4</v>
          </cell>
          <cell r="M101">
            <v>12307</v>
          </cell>
        </row>
        <row r="102">
          <cell r="A102" t="str">
            <v>בית דגן</v>
          </cell>
          <cell r="B102" t="str">
            <v>0466</v>
          </cell>
          <cell r="C102" t="str">
            <v>המרכז</v>
          </cell>
          <cell r="D102" t="str">
            <v>מועצה מקומית</v>
          </cell>
          <cell r="E102">
            <v>2.3524323717248801</v>
          </cell>
          <cell r="F102" t="str">
            <v>1953</v>
          </cell>
          <cell r="G102" t="str">
            <v>0</v>
          </cell>
          <cell r="H102">
            <v>9</v>
          </cell>
          <cell r="I102" t="str">
            <v>455</v>
          </cell>
          <cell r="J102" t="str">
            <v>מצפה אפק</v>
          </cell>
          <cell r="K102">
            <v>1.4155523842695985</v>
          </cell>
          <cell r="L102">
            <v>5399.7</v>
          </cell>
          <cell r="M102">
            <v>7644</v>
          </cell>
        </row>
        <row r="103">
          <cell r="A103" t="str">
            <v>בני עי"ש</v>
          </cell>
          <cell r="B103" t="str">
            <v>1066</v>
          </cell>
          <cell r="C103" t="str">
            <v>המרכז</v>
          </cell>
          <cell r="D103" t="str">
            <v>מועצה מקומית</v>
          </cell>
          <cell r="E103">
            <v>27.382826622065</v>
          </cell>
          <cell r="F103" t="str">
            <v>1981</v>
          </cell>
          <cell r="G103" t="str">
            <v>0</v>
          </cell>
          <cell r="H103">
            <v>9</v>
          </cell>
          <cell r="I103" t="str">
            <v>453</v>
          </cell>
          <cell r="J103" t="str">
            <v>זמורה</v>
          </cell>
          <cell r="K103">
            <v>0.81778447085524264</v>
          </cell>
          <cell r="L103">
            <v>8427.9</v>
          </cell>
          <cell r="M103">
            <v>6895</v>
          </cell>
        </row>
        <row r="104">
          <cell r="A104" t="str">
            <v>בנימינה-גבעת עדה</v>
          </cell>
          <cell r="B104" t="str">
            <v>9800</v>
          </cell>
          <cell r="C104" t="str">
            <v>חיפה</v>
          </cell>
          <cell r="D104" t="str">
            <v>מועצה מקומית</v>
          </cell>
          <cell r="E104">
            <v>45.1606789494287</v>
          </cell>
          <cell r="F104" t="str">
            <v>1950</v>
          </cell>
          <cell r="G104" t="str">
            <v>0</v>
          </cell>
          <cell r="H104">
            <v>13</v>
          </cell>
          <cell r="I104" t="str">
            <v>353</v>
          </cell>
          <cell r="J104" t="str">
            <v>יישובי הברון</v>
          </cell>
          <cell r="K104">
            <v>24.396791401433877</v>
          </cell>
          <cell r="L104">
            <v>658.9</v>
          </cell>
          <cell r="M104">
            <v>16075</v>
          </cell>
        </row>
        <row r="105">
          <cell r="A105" t="str">
            <v>בסמ"ה</v>
          </cell>
          <cell r="B105" t="str">
            <v>1326</v>
          </cell>
          <cell r="C105" t="str">
            <v>חיפה</v>
          </cell>
          <cell r="D105" t="str">
            <v>מועצה מקומית</v>
          </cell>
          <cell r="E105">
            <v>56.062720160134901</v>
          </cell>
          <cell r="F105" t="str">
            <v>1996</v>
          </cell>
          <cell r="G105" t="str">
            <v>0</v>
          </cell>
          <cell r="H105">
            <v>11</v>
          </cell>
          <cell r="I105" t="str">
            <v>354</v>
          </cell>
          <cell r="J105" t="str">
            <v>עירון</v>
          </cell>
          <cell r="K105">
            <v>5.6034833044664323</v>
          </cell>
          <cell r="L105">
            <v>1853</v>
          </cell>
          <cell r="M105">
            <v>10497</v>
          </cell>
        </row>
        <row r="106">
          <cell r="A106" t="str">
            <v>בסמת טבעון</v>
          </cell>
          <cell r="B106" t="str">
            <v>0944</v>
          </cell>
          <cell r="C106" t="str">
            <v>הצפון</v>
          </cell>
          <cell r="D106" t="str">
            <v>מועצה מקומית</v>
          </cell>
          <cell r="E106">
            <v>80.383746871579206</v>
          </cell>
          <cell r="F106" t="str">
            <v>1965</v>
          </cell>
          <cell r="G106" t="str">
            <v>0</v>
          </cell>
          <cell r="H106">
            <v>9</v>
          </cell>
          <cell r="I106" t="str">
            <v>257</v>
          </cell>
          <cell r="J106" t="str">
            <v>מבוא העמקים</v>
          </cell>
          <cell r="K106">
            <v>3.9293214954401443</v>
          </cell>
          <cell r="L106">
            <v>1992.2</v>
          </cell>
          <cell r="M106">
            <v>8068</v>
          </cell>
        </row>
        <row r="107">
          <cell r="A107" t="str">
            <v>בענה</v>
          </cell>
          <cell r="B107" t="str">
            <v>0483</v>
          </cell>
          <cell r="C107" t="str">
            <v>הצפון</v>
          </cell>
          <cell r="D107" t="str">
            <v>מועצה מקומית</v>
          </cell>
          <cell r="E107">
            <v>109.13446941880299</v>
          </cell>
          <cell r="F107" t="str">
            <v>..</v>
          </cell>
          <cell r="G107" t="str">
            <v>0</v>
          </cell>
          <cell r="H107">
            <v>9</v>
          </cell>
          <cell r="I107" t="str">
            <v>260</v>
          </cell>
          <cell r="J107" t="str">
            <v>בקעת בית הכרם</v>
          </cell>
          <cell r="K107">
            <v>3.458184367817136</v>
          </cell>
          <cell r="L107">
            <v>2468.5</v>
          </cell>
          <cell r="M107">
            <v>8536</v>
          </cell>
        </row>
        <row r="108">
          <cell r="A108" t="str">
            <v>גבעת זאב</v>
          </cell>
          <cell r="B108" t="str">
            <v>3730</v>
          </cell>
          <cell r="C108" t="str">
            <v>אזור יהודה והשומרון</v>
          </cell>
          <cell r="D108" t="str">
            <v>מועצה מקומית</v>
          </cell>
          <cell r="E108">
            <v>42.6101190930599</v>
          </cell>
          <cell r="F108" t="str">
            <v>1984</v>
          </cell>
          <cell r="G108" t="str">
            <v>0</v>
          </cell>
          <cell r="H108">
            <v>13</v>
          </cell>
          <cell r="I108" t="str">
            <v>705</v>
          </cell>
          <cell r="J108" t="str">
            <v>גבעת זאב</v>
          </cell>
          <cell r="K108" t="str">
            <v>..</v>
          </cell>
          <cell r="L108" t="str">
            <v>..</v>
          </cell>
          <cell r="M108">
            <v>20034</v>
          </cell>
        </row>
        <row r="109">
          <cell r="A109" t="str">
            <v>ג'דיידה-מכר</v>
          </cell>
          <cell r="B109" t="str">
            <v>1292</v>
          </cell>
          <cell r="C109" t="str">
            <v>הצפון</v>
          </cell>
          <cell r="D109" t="str">
            <v>מועצה מקומית</v>
          </cell>
          <cell r="E109">
            <v>101.234836643137</v>
          </cell>
          <cell r="F109" t="str">
            <v>1989</v>
          </cell>
          <cell r="G109" t="str">
            <v>0</v>
          </cell>
          <cell r="H109">
            <v>13</v>
          </cell>
          <cell r="I109" t="str">
            <v>252</v>
          </cell>
          <cell r="J109" t="str">
            <v>הגליל המרכזי</v>
          </cell>
          <cell r="K109">
            <v>9.0927654854024471</v>
          </cell>
          <cell r="L109">
            <v>2365.1999999999998</v>
          </cell>
          <cell r="M109">
            <v>21507</v>
          </cell>
        </row>
        <row r="110">
          <cell r="A110" t="str">
            <v>גדרה</v>
          </cell>
          <cell r="B110" t="str">
            <v>2550</v>
          </cell>
          <cell r="C110" t="str">
            <v>המרכז</v>
          </cell>
          <cell r="D110" t="str">
            <v>מועצה מקומית</v>
          </cell>
          <cell r="E110">
            <v>23.5000200349088</v>
          </cell>
          <cell r="F110" t="str">
            <v>1949</v>
          </cell>
          <cell r="G110" t="str">
            <v>0</v>
          </cell>
          <cell r="H110">
            <v>15</v>
          </cell>
          <cell r="I110">
            <v>431</v>
          </cell>
          <cell r="J110" t="str">
            <v>גדרה</v>
          </cell>
          <cell r="K110">
            <v>11.432664069099829</v>
          </cell>
          <cell r="L110">
            <v>2658.4</v>
          </cell>
          <cell r="M110">
            <v>30392</v>
          </cell>
        </row>
        <row r="111">
          <cell r="A111" t="str">
            <v>ג'ולס</v>
          </cell>
          <cell r="B111" t="str">
            <v>0485</v>
          </cell>
          <cell r="C111" t="str">
            <v>הצפון</v>
          </cell>
          <cell r="D111" t="str">
            <v>מועצה מקומית</v>
          </cell>
          <cell r="E111">
            <v>104.50285197986599</v>
          </cell>
          <cell r="F111" t="str">
            <v>1967</v>
          </cell>
          <cell r="G111" t="str">
            <v>0</v>
          </cell>
          <cell r="H111">
            <v>9</v>
          </cell>
          <cell r="I111" t="str">
            <v>252</v>
          </cell>
          <cell r="J111" t="str">
            <v>הגליל המרכזי</v>
          </cell>
          <cell r="K111">
            <v>3.9983737336178278</v>
          </cell>
          <cell r="L111">
            <v>1653</v>
          </cell>
          <cell r="M111">
            <v>6657</v>
          </cell>
        </row>
        <row r="112">
          <cell r="A112" t="str">
            <v>ג'לג'וליה</v>
          </cell>
          <cell r="B112" t="str">
            <v>0627</v>
          </cell>
          <cell r="C112" t="str">
            <v>המרכז</v>
          </cell>
          <cell r="D112" t="str">
            <v>מועצה מקומית</v>
          </cell>
          <cell r="E112">
            <v>11.4175199539325</v>
          </cell>
          <cell r="F112" t="str">
            <v>1957</v>
          </cell>
          <cell r="G112" t="str">
            <v>0</v>
          </cell>
          <cell r="H112">
            <v>11</v>
          </cell>
          <cell r="I112" t="str">
            <v>451</v>
          </cell>
          <cell r="J112" t="str">
            <v>קסם</v>
          </cell>
          <cell r="K112">
            <v>2.4706066063977095</v>
          </cell>
          <cell r="L112">
            <v>4241.8</v>
          </cell>
          <cell r="M112">
            <v>10480</v>
          </cell>
        </row>
        <row r="113">
          <cell r="A113" t="str">
            <v>גן יבנה</v>
          </cell>
          <cell r="B113" t="str">
            <v>0166</v>
          </cell>
          <cell r="C113" t="str">
            <v>המרכז</v>
          </cell>
          <cell r="D113" t="str">
            <v>מועצה מקומית</v>
          </cell>
          <cell r="E113">
            <v>30.468126322172299</v>
          </cell>
          <cell r="F113" t="str">
            <v>1950</v>
          </cell>
          <cell r="G113" t="str">
            <v>0</v>
          </cell>
          <cell r="H113">
            <v>13</v>
          </cell>
          <cell r="I113">
            <v>429</v>
          </cell>
          <cell r="J113" t="str">
            <v>גן יבנה</v>
          </cell>
          <cell r="K113">
            <v>11.452306012256059</v>
          </cell>
          <cell r="L113">
            <v>2119</v>
          </cell>
          <cell r="M113">
            <v>24251</v>
          </cell>
        </row>
        <row r="114">
          <cell r="A114" t="str">
            <v>גני תקווה</v>
          </cell>
          <cell r="B114" t="str">
            <v>0229</v>
          </cell>
          <cell r="C114" t="str">
            <v>המרכז</v>
          </cell>
          <cell r="D114" t="str">
            <v>מועצה מקומית</v>
          </cell>
          <cell r="E114">
            <v>1.4325543587588201</v>
          </cell>
          <cell r="F114" t="str">
            <v>1953</v>
          </cell>
          <cell r="G114" t="str">
            <v>0</v>
          </cell>
          <cell r="H114">
            <v>13</v>
          </cell>
          <cell r="I114">
            <v>428</v>
          </cell>
          <cell r="J114" t="str">
            <v>גני תקווה</v>
          </cell>
          <cell r="K114">
            <v>2.1578837555198098</v>
          </cell>
          <cell r="L114">
            <v>10516.7</v>
          </cell>
          <cell r="M114">
            <v>22694</v>
          </cell>
        </row>
        <row r="115">
          <cell r="A115" t="str">
            <v>ג'סר א-זרקא</v>
          </cell>
          <cell r="B115" t="str">
            <v>0541</v>
          </cell>
          <cell r="C115" t="str">
            <v>חיפה</v>
          </cell>
          <cell r="D115" t="str">
            <v>מועצה מקומית</v>
          </cell>
          <cell r="E115">
            <v>44.535369858010696</v>
          </cell>
          <cell r="F115" t="str">
            <v>1963</v>
          </cell>
          <cell r="G115" t="str">
            <v>1</v>
          </cell>
          <cell r="H115">
            <v>11</v>
          </cell>
          <cell r="I115" t="str">
            <v>353</v>
          </cell>
          <cell r="J115" t="str">
            <v>יישובי הברון</v>
          </cell>
          <cell r="K115">
            <v>2.0718089520665872</v>
          </cell>
          <cell r="L115">
            <v>9283.5</v>
          </cell>
          <cell r="M115">
            <v>15315</v>
          </cell>
        </row>
        <row r="116">
          <cell r="A116" t="str">
            <v>ג'ש (גוש חלב)</v>
          </cell>
          <cell r="B116" t="str">
            <v>0487</v>
          </cell>
          <cell r="C116" t="str">
            <v>הצפון</v>
          </cell>
          <cell r="D116" t="str">
            <v>מועצה מקומית</v>
          </cell>
          <cell r="E116">
            <v>136.97010954067201</v>
          </cell>
          <cell r="F116" t="str">
            <v>1963</v>
          </cell>
          <cell r="G116" t="str">
            <v>0</v>
          </cell>
          <cell r="H116">
            <v>9</v>
          </cell>
          <cell r="I116" t="str">
            <v>258</v>
          </cell>
          <cell r="J116" t="str">
            <v>מעלה נפתלי</v>
          </cell>
          <cell r="K116">
            <v>7.0611352220347889</v>
          </cell>
          <cell r="L116" t="str">
            <v>..</v>
          </cell>
          <cell r="M116">
            <v>3154</v>
          </cell>
        </row>
        <row r="117">
          <cell r="A117" t="str">
            <v>ג'ת</v>
          </cell>
          <cell r="B117" t="str">
            <v>0628</v>
          </cell>
          <cell r="C117" t="str">
            <v>חיפה</v>
          </cell>
          <cell r="D117" t="str">
            <v>מועצה מקומית</v>
          </cell>
          <cell r="E117">
            <v>38.293639814214004</v>
          </cell>
          <cell r="F117" t="str">
            <v>..</v>
          </cell>
          <cell r="G117" t="str">
            <v>0</v>
          </cell>
          <cell r="H117">
            <v>11</v>
          </cell>
          <cell r="I117" t="str">
            <v>354</v>
          </cell>
          <cell r="J117" t="str">
            <v>עירון</v>
          </cell>
          <cell r="K117">
            <v>7.4628876047006392</v>
          </cell>
          <cell r="L117">
            <v>1616</v>
          </cell>
          <cell r="M117">
            <v>12473</v>
          </cell>
        </row>
        <row r="118">
          <cell r="A118" t="str">
            <v>דאלית אל-כרמל</v>
          </cell>
          <cell r="B118" t="str">
            <v>0494</v>
          </cell>
          <cell r="C118" t="str">
            <v>חיפה</v>
          </cell>
          <cell r="D118" t="str">
            <v>מועצה מקומית</v>
          </cell>
          <cell r="E118">
            <v>72.435451757244195</v>
          </cell>
          <cell r="F118" t="str">
            <v>1951</v>
          </cell>
          <cell r="G118" t="str">
            <v>0</v>
          </cell>
          <cell r="H118">
            <v>13</v>
          </cell>
          <cell r="I118" t="str">
            <v>356</v>
          </cell>
          <cell r="J118" t="str">
            <v>רכס הכרמל</v>
          </cell>
          <cell r="K118">
            <v>9.4396865411542201</v>
          </cell>
          <cell r="L118">
            <v>1719.5</v>
          </cell>
          <cell r="M118">
            <v>18061</v>
          </cell>
        </row>
        <row r="119">
          <cell r="A119" t="str">
            <v>דבורייה</v>
          </cell>
          <cell r="B119" t="str">
            <v>0489</v>
          </cell>
          <cell r="C119" t="str">
            <v>הצפון</v>
          </cell>
          <cell r="D119" t="str">
            <v>מועצה מקומית</v>
          </cell>
          <cell r="E119">
            <v>90.344247032644205</v>
          </cell>
          <cell r="F119" t="str">
            <v>1961</v>
          </cell>
          <cell r="G119" t="str">
            <v>0</v>
          </cell>
          <cell r="H119">
            <v>11</v>
          </cell>
          <cell r="I119" t="str">
            <v>251</v>
          </cell>
          <cell r="J119" t="str">
            <v>הגליל המזרחי</v>
          </cell>
          <cell r="K119">
            <v>5.6260729541658545</v>
          </cell>
          <cell r="L119">
            <v>1916.4</v>
          </cell>
          <cell r="M119">
            <v>10782</v>
          </cell>
        </row>
        <row r="120">
          <cell r="A120" t="str">
            <v>דייר אל-אסד</v>
          </cell>
          <cell r="B120" t="str">
            <v>0490</v>
          </cell>
          <cell r="C120" t="str">
            <v>הצפון</v>
          </cell>
          <cell r="D120" t="str">
            <v>מועצה מקומית</v>
          </cell>
          <cell r="E120">
            <v>109.425188649088</v>
          </cell>
          <cell r="F120" t="str">
            <v>..</v>
          </cell>
          <cell r="G120" t="str">
            <v>0</v>
          </cell>
          <cell r="H120">
            <v>11</v>
          </cell>
          <cell r="I120" t="str">
            <v>260</v>
          </cell>
          <cell r="J120" t="str">
            <v>בקעת בית הכרם</v>
          </cell>
          <cell r="K120">
            <v>5.1558004979651137</v>
          </cell>
          <cell r="L120">
            <v>2508.8000000000002</v>
          </cell>
          <cell r="M120">
            <v>12935</v>
          </cell>
        </row>
        <row r="121">
          <cell r="A121" t="str">
            <v>דייר חנא</v>
          </cell>
          <cell r="B121" t="str">
            <v>0492</v>
          </cell>
          <cell r="C121" t="str">
            <v>הצפון</v>
          </cell>
          <cell r="D121" t="str">
            <v>מועצה מקומית</v>
          </cell>
          <cell r="E121">
            <v>112.811764851844</v>
          </cell>
          <cell r="F121" t="str">
            <v>1975</v>
          </cell>
          <cell r="G121" t="str">
            <v>0</v>
          </cell>
          <cell r="H121">
            <v>11</v>
          </cell>
          <cell r="I121" t="str">
            <v>262</v>
          </cell>
          <cell r="J121" t="str">
            <v>לב הגליל</v>
          </cell>
          <cell r="K121">
            <v>8.9179974558709798</v>
          </cell>
          <cell r="L121">
            <v>1188.4000000000001</v>
          </cell>
          <cell r="M121">
            <v>10599</v>
          </cell>
        </row>
        <row r="122">
          <cell r="A122" t="str">
            <v>הר אדר</v>
          </cell>
          <cell r="B122" t="str">
            <v>3769</v>
          </cell>
          <cell r="C122" t="str">
            <v>אזור יהודה והשומרון</v>
          </cell>
          <cell r="D122" t="str">
            <v>מועצה מקומית</v>
          </cell>
          <cell r="E122">
            <v>44.289235698308701</v>
          </cell>
          <cell r="F122" t="str">
            <v>1995</v>
          </cell>
          <cell r="G122" t="str">
            <v>0</v>
          </cell>
          <cell r="H122">
            <v>9</v>
          </cell>
          <cell r="I122" t="str">
            <v>720</v>
          </cell>
          <cell r="J122" t="str">
            <v>הר אדר</v>
          </cell>
          <cell r="K122" t="str">
            <v>..</v>
          </cell>
          <cell r="L122" t="str">
            <v>..</v>
          </cell>
          <cell r="M122">
            <v>4108</v>
          </cell>
        </row>
        <row r="123">
          <cell r="A123" t="str">
            <v>זכרון יעקב</v>
          </cell>
          <cell r="B123" t="str">
            <v>9300</v>
          </cell>
          <cell r="C123" t="str">
            <v>חיפה</v>
          </cell>
          <cell r="D123" t="str">
            <v>מועצה מקומית</v>
          </cell>
          <cell r="E123">
            <v>48.790887254386</v>
          </cell>
          <cell r="F123" t="str">
            <v>1950</v>
          </cell>
          <cell r="G123" t="str">
            <v>0</v>
          </cell>
          <cell r="H123">
            <v>13</v>
          </cell>
          <cell r="I123" t="str">
            <v>353</v>
          </cell>
          <cell r="J123" t="str">
            <v>יישובי הברון</v>
          </cell>
          <cell r="K123">
            <v>31.526379550435241</v>
          </cell>
          <cell r="L123">
            <v>756.7</v>
          </cell>
          <cell r="M123">
            <v>23857</v>
          </cell>
        </row>
        <row r="124">
          <cell r="A124" t="str">
            <v>זמר</v>
          </cell>
          <cell r="B124" t="str">
            <v>1290</v>
          </cell>
          <cell r="C124" t="str">
            <v>המרכז</v>
          </cell>
          <cell r="D124" t="str">
            <v>מועצה מקומית</v>
          </cell>
          <cell r="E124">
            <v>34.121110247893199</v>
          </cell>
          <cell r="F124" t="str">
            <v>1988</v>
          </cell>
          <cell r="G124" t="str">
            <v>0</v>
          </cell>
          <cell r="H124">
            <v>9</v>
          </cell>
          <cell r="I124" t="str">
            <v>458</v>
          </cell>
          <cell r="J124" t="str">
            <v>מזרח השרון</v>
          </cell>
          <cell r="K124">
            <v>8.2214216135581069</v>
          </cell>
          <cell r="L124">
            <v>893.8</v>
          </cell>
          <cell r="M124">
            <v>7360</v>
          </cell>
        </row>
        <row r="125">
          <cell r="A125" t="str">
            <v>זרזיר</v>
          </cell>
          <cell r="B125" t="str">
            <v>0975</v>
          </cell>
          <cell r="C125" t="str">
            <v>הצפון</v>
          </cell>
          <cell r="D125" t="str">
            <v>מועצה מקומית</v>
          </cell>
          <cell r="E125">
            <v>84.3781300081192</v>
          </cell>
          <cell r="F125" t="str">
            <v>1996</v>
          </cell>
          <cell r="G125" t="str">
            <v>0</v>
          </cell>
          <cell r="H125">
            <v>9</v>
          </cell>
          <cell r="I125" t="str">
            <v>254</v>
          </cell>
          <cell r="J125" t="str">
            <v>יזרעאלים</v>
          </cell>
          <cell r="K125">
            <v>4.3102418953740393</v>
          </cell>
          <cell r="L125">
            <v>1912</v>
          </cell>
          <cell r="M125">
            <v>8412</v>
          </cell>
        </row>
        <row r="126">
          <cell r="A126" t="str">
            <v>חורה</v>
          </cell>
          <cell r="B126" t="str">
            <v>1303</v>
          </cell>
          <cell r="C126" t="str">
            <v>הדרום</v>
          </cell>
          <cell r="D126" t="str">
            <v>מועצה מקומית</v>
          </cell>
          <cell r="E126">
            <v>93.869225572051207</v>
          </cell>
          <cell r="F126" t="str">
            <v>1996</v>
          </cell>
          <cell r="G126" t="str">
            <v>0</v>
          </cell>
          <cell r="H126">
            <v>13</v>
          </cell>
          <cell r="I126" t="str">
            <v>652</v>
          </cell>
          <cell r="J126" t="str">
            <v>נגב מזרחי</v>
          </cell>
          <cell r="K126">
            <v>8.7379740556516534</v>
          </cell>
          <cell r="L126">
            <v>2740.1</v>
          </cell>
          <cell r="M126">
            <v>23943</v>
          </cell>
        </row>
        <row r="127">
          <cell r="A127" t="str">
            <v>חורפיש</v>
          </cell>
          <cell r="B127" t="str">
            <v>0496</v>
          </cell>
          <cell r="C127" t="str">
            <v>הצפון</v>
          </cell>
          <cell r="D127" t="str">
            <v>מועצה מקומית</v>
          </cell>
          <cell r="E127">
            <v>129.06516325405701</v>
          </cell>
          <cell r="F127" t="str">
            <v>1967</v>
          </cell>
          <cell r="G127" t="str">
            <v>0</v>
          </cell>
          <cell r="H127">
            <v>9</v>
          </cell>
          <cell r="I127" t="str">
            <v>258</v>
          </cell>
          <cell r="J127" t="str">
            <v>מעלה נפתלי</v>
          </cell>
          <cell r="K127">
            <v>5.2232813267409517</v>
          </cell>
          <cell r="L127">
            <v>1157.5999999999999</v>
          </cell>
          <cell r="M127">
            <v>6581</v>
          </cell>
        </row>
        <row r="128">
          <cell r="A128" t="str">
            <v>חצור הגלילית</v>
          </cell>
          <cell r="B128" t="str">
            <v>2034</v>
          </cell>
          <cell r="C128" t="str">
            <v>הצפון</v>
          </cell>
          <cell r="D128" t="str">
            <v>מועצה מקומית</v>
          </cell>
          <cell r="E128">
            <v>136.90736845418601</v>
          </cell>
          <cell r="F128" t="str">
            <v>1956</v>
          </cell>
          <cell r="G128" t="str">
            <v>0</v>
          </cell>
          <cell r="H128">
            <v>11</v>
          </cell>
          <cell r="I128" t="str">
            <v>259</v>
          </cell>
          <cell r="J128" t="str">
            <v>אצבע הגליל</v>
          </cell>
          <cell r="K128">
            <v>5.4568217940735542</v>
          </cell>
          <cell r="L128">
            <v>1787.1</v>
          </cell>
          <cell r="M128">
            <v>9764</v>
          </cell>
        </row>
        <row r="129">
          <cell r="A129" t="str">
            <v>חריש</v>
          </cell>
          <cell r="B129" t="str">
            <v>1247</v>
          </cell>
          <cell r="C129" t="str">
            <v>חיפה</v>
          </cell>
          <cell r="D129" t="str">
            <v>מועצה מקומית</v>
          </cell>
          <cell r="E129">
            <v>48.727053485002997</v>
          </cell>
          <cell r="F129" t="str">
            <v>1996</v>
          </cell>
          <cell r="G129" t="str">
            <v>0</v>
          </cell>
          <cell r="H129">
            <v>9</v>
          </cell>
          <cell r="I129" t="str">
            <v>307</v>
          </cell>
          <cell r="J129" t="str">
            <v>חריש</v>
          </cell>
          <cell r="K129">
            <v>7.029674779707026</v>
          </cell>
          <cell r="L129">
            <v>3875.4</v>
          </cell>
          <cell r="M129">
            <v>27006</v>
          </cell>
        </row>
        <row r="130">
          <cell r="A130" t="str">
            <v>טובא-זנגרייה</v>
          </cell>
          <cell r="B130" t="str">
            <v>0962</v>
          </cell>
          <cell r="C130" t="str">
            <v>הצפון</v>
          </cell>
          <cell r="D130" t="str">
            <v>מועצה מקומית</v>
          </cell>
          <cell r="E130">
            <v>139.644023551967</v>
          </cell>
          <cell r="F130" t="str">
            <v>1988</v>
          </cell>
          <cell r="G130" t="str">
            <v>0</v>
          </cell>
          <cell r="H130">
            <v>9</v>
          </cell>
          <cell r="I130" t="str">
            <v>259</v>
          </cell>
          <cell r="J130" t="str">
            <v>אצבע הגליל</v>
          </cell>
          <cell r="K130">
            <v>3.6219449456437736</v>
          </cell>
          <cell r="L130">
            <v>1871.1</v>
          </cell>
          <cell r="M130">
            <v>7011</v>
          </cell>
        </row>
        <row r="131">
          <cell r="A131" t="str">
            <v>טורעאן</v>
          </cell>
          <cell r="B131" t="str">
            <v>0498</v>
          </cell>
          <cell r="C131" t="str">
            <v>הצפון</v>
          </cell>
          <cell r="D131" t="str">
            <v>מועצה מקומית</v>
          </cell>
          <cell r="E131">
            <v>100.06599039585799</v>
          </cell>
          <cell r="F131" t="str">
            <v>1959</v>
          </cell>
          <cell r="G131" t="str">
            <v>0</v>
          </cell>
          <cell r="H131">
            <v>11</v>
          </cell>
          <cell r="I131" t="str">
            <v>251</v>
          </cell>
          <cell r="J131" t="str">
            <v>הגליל המזרחי</v>
          </cell>
          <cell r="K131">
            <v>11.913977218789263</v>
          </cell>
          <cell r="L131">
            <v>1229.4000000000001</v>
          </cell>
          <cell r="M131">
            <v>14655</v>
          </cell>
        </row>
        <row r="132">
          <cell r="A132" t="str">
            <v>יאנוח-ג'ת</v>
          </cell>
          <cell r="B132" t="str">
            <v>1295</v>
          </cell>
          <cell r="C132" t="str">
            <v>הצפון</v>
          </cell>
          <cell r="D132" t="str">
            <v>מועצה מקומית</v>
          </cell>
          <cell r="E132">
            <v>114.573710497303</v>
          </cell>
          <cell r="F132" t="str">
            <v>1990</v>
          </cell>
          <cell r="G132" t="str">
            <v>0</v>
          </cell>
          <cell r="H132">
            <v>9</v>
          </cell>
          <cell r="I132" t="str">
            <v>255</v>
          </cell>
          <cell r="J132" t="str">
            <v>מעלה הגליל</v>
          </cell>
          <cell r="K132">
            <v>13.555009452841862</v>
          </cell>
          <cell r="L132">
            <v>505.4</v>
          </cell>
          <cell r="M132">
            <v>6851</v>
          </cell>
        </row>
        <row r="133">
          <cell r="A133" t="str">
            <v>יבנאל</v>
          </cell>
          <cell r="B133" t="str">
            <v>0046</v>
          </cell>
          <cell r="C133" t="str">
            <v>הצפון</v>
          </cell>
          <cell r="D133" t="str">
            <v>מועצה מקומית</v>
          </cell>
          <cell r="E133">
            <v>102.30990181521101</v>
          </cell>
          <cell r="F133" t="str">
            <v>1951</v>
          </cell>
          <cell r="G133" t="str">
            <v>0</v>
          </cell>
          <cell r="H133">
            <v>9</v>
          </cell>
          <cell r="I133" t="str">
            <v>251</v>
          </cell>
          <cell r="J133" t="str">
            <v>הגליל המזרחי</v>
          </cell>
          <cell r="K133">
            <v>31.210766351900176</v>
          </cell>
          <cell r="L133" t="str">
            <v>..</v>
          </cell>
          <cell r="M133">
            <v>4448</v>
          </cell>
        </row>
        <row r="134">
          <cell r="A134" t="str">
            <v>יסוד המעלה</v>
          </cell>
          <cell r="B134" t="str">
            <v>0029</v>
          </cell>
          <cell r="C134" t="str">
            <v>הצפון</v>
          </cell>
          <cell r="D134" t="str">
            <v>מועצה מקומית</v>
          </cell>
          <cell r="E134">
            <v>147.553406630333</v>
          </cell>
          <cell r="F134" t="str">
            <v>1949</v>
          </cell>
          <cell r="G134" t="str">
            <v>0</v>
          </cell>
          <cell r="H134">
            <v>7</v>
          </cell>
          <cell r="I134" t="str">
            <v>259</v>
          </cell>
          <cell r="J134" t="str">
            <v>אצבע הגליל</v>
          </cell>
          <cell r="K134">
            <v>11.689237015043247</v>
          </cell>
          <cell r="L134" t="str">
            <v>..</v>
          </cell>
          <cell r="M134">
            <v>1804</v>
          </cell>
        </row>
        <row r="135">
          <cell r="A135" t="str">
            <v>יפיע</v>
          </cell>
          <cell r="B135" t="str">
            <v>0499</v>
          </cell>
          <cell r="C135" t="str">
            <v>הצפון</v>
          </cell>
          <cell r="D135" t="str">
            <v>מועצה מקומית</v>
          </cell>
          <cell r="E135">
            <v>85.480245978099106</v>
          </cell>
          <cell r="F135" t="str">
            <v>1960</v>
          </cell>
          <cell r="G135" t="str">
            <v>0</v>
          </cell>
          <cell r="H135">
            <v>13</v>
          </cell>
          <cell r="I135" t="str">
            <v>257</v>
          </cell>
          <cell r="J135" t="str">
            <v>מבוא העמקים</v>
          </cell>
          <cell r="K135">
            <v>4.0800012156482035</v>
          </cell>
          <cell r="L135">
            <v>4786.1000000000004</v>
          </cell>
          <cell r="M135">
            <v>19538</v>
          </cell>
        </row>
        <row r="136">
          <cell r="A136" t="str">
            <v>ירוחם</v>
          </cell>
          <cell r="B136" t="str">
            <v>0831</v>
          </cell>
          <cell r="C136" t="str">
            <v>הדרום</v>
          </cell>
          <cell r="D136" t="str">
            <v>מועצה מקומית</v>
          </cell>
          <cell r="E136">
            <v>126.29832651434999</v>
          </cell>
          <cell r="F136" t="str">
            <v>1959</v>
          </cell>
          <cell r="G136" t="str">
            <v>0</v>
          </cell>
          <cell r="H136">
            <v>11</v>
          </cell>
          <cell r="I136" t="str">
            <v>612</v>
          </cell>
          <cell r="J136" t="str">
            <v>ירוחם</v>
          </cell>
          <cell r="K136">
            <v>58.598381573273606</v>
          </cell>
          <cell r="L136">
            <v>188.2</v>
          </cell>
          <cell r="M136">
            <v>11031</v>
          </cell>
        </row>
        <row r="137">
          <cell r="A137" t="str">
            <v>ירכא</v>
          </cell>
          <cell r="B137" t="str">
            <v>0502</v>
          </cell>
          <cell r="C137" t="str">
            <v>הצפון</v>
          </cell>
          <cell r="D137" t="str">
            <v>מועצה מקומית</v>
          </cell>
          <cell r="E137">
            <v>107.60500748232</v>
          </cell>
          <cell r="F137" t="str">
            <v>..</v>
          </cell>
          <cell r="G137" t="str">
            <v>0</v>
          </cell>
          <cell r="H137">
            <v>13</v>
          </cell>
          <cell r="I137" t="str">
            <v>252</v>
          </cell>
          <cell r="J137" t="str">
            <v>הגליל המרכזי</v>
          </cell>
          <cell r="K137">
            <v>16.069624038464834</v>
          </cell>
          <cell r="L137">
            <v>1095.7</v>
          </cell>
          <cell r="M137">
            <v>17576</v>
          </cell>
        </row>
        <row r="138">
          <cell r="A138" t="str">
            <v>כאבול</v>
          </cell>
          <cell r="B138" t="str">
            <v>0504</v>
          </cell>
          <cell r="C138" t="str">
            <v>הצפון</v>
          </cell>
          <cell r="D138" t="str">
            <v>מועצה מקומית</v>
          </cell>
          <cell r="E138">
            <v>95.785616893063803</v>
          </cell>
          <cell r="F138" t="str">
            <v>1976</v>
          </cell>
          <cell r="G138" t="str">
            <v>0</v>
          </cell>
          <cell r="H138">
            <v>11</v>
          </cell>
          <cell r="I138" t="str">
            <v>263</v>
          </cell>
          <cell r="J138" t="str">
            <v>שפלת הגליל</v>
          </cell>
          <cell r="K138">
            <v>7.2773244403110562</v>
          </cell>
          <cell r="L138">
            <v>1988.8</v>
          </cell>
          <cell r="M138">
            <v>14473</v>
          </cell>
        </row>
        <row r="139">
          <cell r="A139" t="str">
            <v>כאוכב אבו אל-היג'א</v>
          </cell>
          <cell r="B139" t="str">
            <v>0505</v>
          </cell>
          <cell r="C139" t="str">
            <v>הצפון</v>
          </cell>
          <cell r="D139" t="str">
            <v>מועצה מקומית</v>
          </cell>
          <cell r="E139">
            <v>98.340990274442504</v>
          </cell>
          <cell r="F139" t="str">
            <v>1984</v>
          </cell>
          <cell r="G139" t="str">
            <v>0</v>
          </cell>
          <cell r="H139">
            <v>9</v>
          </cell>
          <cell r="I139" t="str">
            <v>261</v>
          </cell>
          <cell r="J139" t="str">
            <v>גבעות אלונים</v>
          </cell>
          <cell r="K139">
            <v>2.7314614022924437</v>
          </cell>
          <cell r="L139" t="str">
            <v>..</v>
          </cell>
          <cell r="M139">
            <v>3724</v>
          </cell>
        </row>
        <row r="140">
          <cell r="A140" t="str">
            <v>כוכב יאיר</v>
          </cell>
          <cell r="B140" t="str">
            <v>1224</v>
          </cell>
          <cell r="C140" t="str">
            <v>המרכז</v>
          </cell>
          <cell r="D140" t="str">
            <v>מועצה מקומית</v>
          </cell>
          <cell r="E140">
            <v>18.2393398983493</v>
          </cell>
          <cell r="F140" t="str">
            <v>1981</v>
          </cell>
          <cell r="G140" t="str">
            <v>0</v>
          </cell>
          <cell r="H140">
            <v>11</v>
          </cell>
          <cell r="I140" t="str">
            <v>455</v>
          </cell>
          <cell r="J140" t="str">
            <v>מצפה אפק</v>
          </cell>
          <cell r="K140">
            <v>3.0465208417617227</v>
          </cell>
          <cell r="L140">
            <v>2932.2</v>
          </cell>
          <cell r="M140">
            <v>8949</v>
          </cell>
        </row>
        <row r="141">
          <cell r="A141" t="str">
            <v>כסיפה</v>
          </cell>
          <cell r="B141" t="str">
            <v>1059</v>
          </cell>
          <cell r="C141" t="str">
            <v>הדרום</v>
          </cell>
          <cell r="D141" t="str">
            <v>מועצה מקומית</v>
          </cell>
          <cell r="E141">
            <v>110.509244856712</v>
          </cell>
          <cell r="F141" t="str">
            <v>1996</v>
          </cell>
          <cell r="G141" t="str">
            <v>0</v>
          </cell>
          <cell r="H141">
            <v>13</v>
          </cell>
          <cell r="I141" t="str">
            <v>652</v>
          </cell>
          <cell r="J141" t="str">
            <v>נגב מזרחי</v>
          </cell>
          <cell r="K141">
            <v>13.526289616126569</v>
          </cell>
          <cell r="L141">
            <v>1716.6</v>
          </cell>
          <cell r="M141">
            <v>23219</v>
          </cell>
        </row>
        <row r="142">
          <cell r="A142" t="str">
            <v>כסרא-סמיע</v>
          </cell>
          <cell r="B142" t="str">
            <v>1296</v>
          </cell>
          <cell r="C142" t="str">
            <v>הצפון</v>
          </cell>
          <cell r="D142" t="str">
            <v>מועצה מקומית</v>
          </cell>
          <cell r="E142">
            <v>120.521170861141</v>
          </cell>
          <cell r="F142" t="str">
            <v>1990</v>
          </cell>
          <cell r="G142" t="str">
            <v>0</v>
          </cell>
          <cell r="H142">
            <v>9</v>
          </cell>
          <cell r="I142" t="str">
            <v>255</v>
          </cell>
          <cell r="J142" t="str">
            <v>מעלה הגליל</v>
          </cell>
          <cell r="K142">
            <v>14.156489613721787</v>
          </cell>
          <cell r="L142">
            <v>643.4</v>
          </cell>
          <cell r="M142">
            <v>9108</v>
          </cell>
        </row>
        <row r="143">
          <cell r="A143" t="str">
            <v>כעביה-טבאש-חג'אג'רה</v>
          </cell>
          <cell r="B143" t="str">
            <v>0978</v>
          </cell>
          <cell r="C143" t="str">
            <v>הצפון</v>
          </cell>
          <cell r="D143" t="str">
            <v>מועצה מקומית</v>
          </cell>
          <cell r="E143">
            <v>85.803565215588605</v>
          </cell>
          <cell r="F143" t="str">
            <v>1996</v>
          </cell>
          <cell r="G143" t="str">
            <v>0</v>
          </cell>
          <cell r="H143">
            <v>9</v>
          </cell>
          <cell r="I143" t="str">
            <v>254</v>
          </cell>
          <cell r="J143" t="str">
            <v>יזרעאלים</v>
          </cell>
          <cell r="K143">
            <v>1.5531477674219272</v>
          </cell>
          <cell r="L143">
            <v>3576.2</v>
          </cell>
          <cell r="M143">
            <v>5732</v>
          </cell>
        </row>
        <row r="144">
          <cell r="A144" t="str">
            <v>כפר ברא</v>
          </cell>
          <cell r="B144" t="str">
            <v>0633</v>
          </cell>
          <cell r="C144" t="str">
            <v>המרכז</v>
          </cell>
          <cell r="D144" t="str">
            <v>מועצה מקומית</v>
          </cell>
          <cell r="E144">
            <v>12.605514387094001</v>
          </cell>
          <cell r="F144" t="str">
            <v>1963</v>
          </cell>
          <cell r="G144" t="str">
            <v>0</v>
          </cell>
          <cell r="H144">
            <v>9</v>
          </cell>
          <cell r="I144" t="str">
            <v>451</v>
          </cell>
          <cell r="J144" t="str">
            <v>קסם</v>
          </cell>
          <cell r="K144">
            <v>2.2805759796043072</v>
          </cell>
          <cell r="L144" t="str">
            <v>..</v>
          </cell>
          <cell r="M144">
            <v>3856</v>
          </cell>
        </row>
        <row r="145">
          <cell r="A145" t="str">
            <v>כפר ורדים</v>
          </cell>
          <cell r="B145" t="str">
            <v>1263</v>
          </cell>
          <cell r="C145" t="str">
            <v>הצפון</v>
          </cell>
          <cell r="D145" t="str">
            <v>מועצה מקומית</v>
          </cell>
          <cell r="E145">
            <v>118.718614868372</v>
          </cell>
          <cell r="F145" t="str">
            <v>1993</v>
          </cell>
          <cell r="G145" t="str">
            <v>0</v>
          </cell>
          <cell r="H145">
            <v>9</v>
          </cell>
          <cell r="I145" t="str">
            <v>255</v>
          </cell>
          <cell r="J145" t="str">
            <v>מעלה הגליל</v>
          </cell>
          <cell r="K145">
            <v>4.8556980336503814</v>
          </cell>
          <cell r="L145">
            <v>1139.0999999999999</v>
          </cell>
          <cell r="M145">
            <v>5531</v>
          </cell>
        </row>
        <row r="146">
          <cell r="A146" t="str">
            <v>כפר יאסיף</v>
          </cell>
          <cell r="B146" t="str">
            <v>0507</v>
          </cell>
          <cell r="C146" t="str">
            <v>הצפון</v>
          </cell>
          <cell r="D146" t="str">
            <v>מועצה מקומית</v>
          </cell>
          <cell r="E146">
            <v>103.94848123176899</v>
          </cell>
          <cell r="F146" t="str">
            <v>1925</v>
          </cell>
          <cell r="G146" t="str">
            <v>0</v>
          </cell>
          <cell r="H146">
            <v>11</v>
          </cell>
          <cell r="I146" t="str">
            <v>252</v>
          </cell>
          <cell r="J146" t="str">
            <v>הגליל המרכזי</v>
          </cell>
          <cell r="K146">
            <v>3.2648389509790365</v>
          </cell>
          <cell r="L146">
            <v>3161.1</v>
          </cell>
          <cell r="M146">
            <v>10323</v>
          </cell>
        </row>
        <row r="147">
          <cell r="A147" t="str">
            <v>כפר כמא</v>
          </cell>
          <cell r="B147" t="str">
            <v>0508</v>
          </cell>
          <cell r="C147" t="str">
            <v>הצפון</v>
          </cell>
          <cell r="D147" t="str">
            <v>מועצה מקומית</v>
          </cell>
          <cell r="E147">
            <v>95.467928081040895</v>
          </cell>
          <cell r="F147" t="str">
            <v>1950</v>
          </cell>
          <cell r="G147" t="str">
            <v>0</v>
          </cell>
          <cell r="H147">
            <v>9</v>
          </cell>
          <cell r="I147" t="str">
            <v>251</v>
          </cell>
          <cell r="J147" t="str">
            <v>הגליל המזרחי</v>
          </cell>
          <cell r="K147">
            <v>8.8269544811745355</v>
          </cell>
          <cell r="L147" t="str">
            <v>..</v>
          </cell>
          <cell r="M147">
            <v>3479</v>
          </cell>
        </row>
        <row r="148">
          <cell r="A148" t="str">
            <v>כפר כנא</v>
          </cell>
          <cell r="B148" t="str">
            <v>0509</v>
          </cell>
          <cell r="C148" t="str">
            <v>הצפון</v>
          </cell>
          <cell r="D148" t="str">
            <v>מועצה מקומית</v>
          </cell>
          <cell r="E148">
            <v>93.009718865810797</v>
          </cell>
          <cell r="F148" t="str">
            <v>1968</v>
          </cell>
          <cell r="G148" t="str">
            <v>0</v>
          </cell>
          <cell r="H148">
            <v>13</v>
          </cell>
          <cell r="I148" t="str">
            <v>257</v>
          </cell>
          <cell r="J148" t="str">
            <v>מבוא העמקים</v>
          </cell>
          <cell r="K148">
            <v>10.056398133380073</v>
          </cell>
          <cell r="L148">
            <v>2357.1999999999998</v>
          </cell>
          <cell r="M148">
            <v>23705</v>
          </cell>
        </row>
        <row r="149">
          <cell r="A149" t="str">
            <v>כפר מנדא</v>
          </cell>
          <cell r="B149" t="str">
            <v>0510</v>
          </cell>
          <cell r="C149" t="str">
            <v>הצפון</v>
          </cell>
          <cell r="D149" t="str">
            <v>מועצה מקומית</v>
          </cell>
          <cell r="E149">
            <v>92.326437741911803</v>
          </cell>
          <cell r="F149" t="str">
            <v>1964</v>
          </cell>
          <cell r="G149" t="str">
            <v>0</v>
          </cell>
          <cell r="H149">
            <v>13</v>
          </cell>
          <cell r="I149" t="str">
            <v>261</v>
          </cell>
          <cell r="J149" t="str">
            <v>גבעות אלונים</v>
          </cell>
          <cell r="K149">
            <v>11.028458091623552</v>
          </cell>
          <cell r="L149">
            <v>1910.9</v>
          </cell>
          <cell r="M149">
            <v>21073</v>
          </cell>
        </row>
        <row r="150">
          <cell r="A150" t="str">
            <v>כפר קרע</v>
          </cell>
          <cell r="B150" t="str">
            <v>0654</v>
          </cell>
          <cell r="C150" t="str">
            <v>חיפה</v>
          </cell>
          <cell r="D150" t="str">
            <v>מועצה מקומית</v>
          </cell>
          <cell r="E150">
            <v>50.771999701202198</v>
          </cell>
          <cell r="F150" t="str">
            <v>1958</v>
          </cell>
          <cell r="G150" t="str">
            <v>0</v>
          </cell>
          <cell r="H150">
            <v>13</v>
          </cell>
          <cell r="I150" t="str">
            <v>354</v>
          </cell>
          <cell r="J150" t="str">
            <v>עירון</v>
          </cell>
          <cell r="K150">
            <v>7.809637150044022</v>
          </cell>
          <cell r="L150">
            <v>2520.6</v>
          </cell>
          <cell r="M150">
            <v>19691</v>
          </cell>
        </row>
        <row r="151">
          <cell r="A151" t="str">
            <v>כפר שמריהו</v>
          </cell>
          <cell r="B151" t="str">
            <v>0267</v>
          </cell>
          <cell r="C151" t="str">
            <v>תל אביב</v>
          </cell>
          <cell r="D151" t="str">
            <v>מועצה מקומית</v>
          </cell>
          <cell r="E151">
            <v>0</v>
          </cell>
          <cell r="F151" t="str">
            <v>1950</v>
          </cell>
          <cell r="G151" t="str">
            <v>0</v>
          </cell>
          <cell r="H151">
            <v>7</v>
          </cell>
          <cell r="I151" t="str">
            <v>504</v>
          </cell>
          <cell r="J151" t="str">
            <v>הרצלייה</v>
          </cell>
          <cell r="K151">
            <v>2.7281158887269465</v>
          </cell>
          <cell r="L151" t="str">
            <v>..</v>
          </cell>
          <cell r="M151">
            <v>1948</v>
          </cell>
        </row>
        <row r="152">
          <cell r="A152" t="str">
            <v>כפר תבור</v>
          </cell>
          <cell r="B152" t="str">
            <v>0047</v>
          </cell>
          <cell r="C152" t="str">
            <v>הצפון</v>
          </cell>
          <cell r="D152" t="str">
            <v>מועצה מקומית</v>
          </cell>
          <cell r="E152">
            <v>91.4781932908285</v>
          </cell>
          <cell r="F152" t="str">
            <v>1949</v>
          </cell>
          <cell r="G152" t="str">
            <v>0</v>
          </cell>
          <cell r="H152">
            <v>9</v>
          </cell>
          <cell r="I152" t="str">
            <v>251</v>
          </cell>
          <cell r="J152" t="str">
            <v>הגליל המזרחי</v>
          </cell>
          <cell r="K152">
            <v>12.387375071428991</v>
          </cell>
          <cell r="L152" t="str">
            <v>..</v>
          </cell>
          <cell r="M152">
            <v>4425</v>
          </cell>
        </row>
        <row r="153">
          <cell r="A153" t="str">
            <v>להבים</v>
          </cell>
          <cell r="B153" t="str">
            <v>1271</v>
          </cell>
          <cell r="C153" t="str">
            <v>הדרום</v>
          </cell>
          <cell r="D153" t="str">
            <v>מועצה מקומית</v>
          </cell>
          <cell r="E153">
            <v>79.339235878664795</v>
          </cell>
          <cell r="F153" t="str">
            <v>1989</v>
          </cell>
          <cell r="G153" t="str">
            <v>0</v>
          </cell>
          <cell r="H153">
            <v>9</v>
          </cell>
          <cell r="I153" t="str">
            <v>619</v>
          </cell>
          <cell r="J153" t="str">
            <v>להבים</v>
          </cell>
          <cell r="K153">
            <v>11.152274616878454</v>
          </cell>
          <cell r="L153">
            <v>625.6</v>
          </cell>
          <cell r="M153">
            <v>6977</v>
          </cell>
        </row>
        <row r="154">
          <cell r="A154" t="str">
            <v>לקיה</v>
          </cell>
          <cell r="B154" t="str">
            <v>1060</v>
          </cell>
          <cell r="C154" t="str">
            <v>הדרום</v>
          </cell>
          <cell r="D154" t="str">
            <v>מועצה מקומית</v>
          </cell>
          <cell r="E154">
            <v>87.549207618275503</v>
          </cell>
          <cell r="F154" t="str">
            <v>1996</v>
          </cell>
          <cell r="G154" t="str">
            <v>0</v>
          </cell>
          <cell r="H154">
            <v>11</v>
          </cell>
          <cell r="I154" t="str">
            <v>652</v>
          </cell>
          <cell r="J154" t="str">
            <v>נגב מזרחי</v>
          </cell>
          <cell r="K154">
            <v>6.8628630272006896</v>
          </cell>
          <cell r="L154">
            <v>2158.1999999999998</v>
          </cell>
          <cell r="M154">
            <v>15295</v>
          </cell>
        </row>
        <row r="155">
          <cell r="A155" t="str">
            <v>מבשרת ציון</v>
          </cell>
          <cell r="B155" t="str">
            <v>1015</v>
          </cell>
          <cell r="C155" t="str">
            <v>ירושלים</v>
          </cell>
          <cell r="D155" t="str">
            <v>מועצה מקומית</v>
          </cell>
          <cell r="E155">
            <v>44.899986823759903</v>
          </cell>
          <cell r="F155" t="str">
            <v>1964</v>
          </cell>
          <cell r="G155" t="str">
            <v>0</v>
          </cell>
          <cell r="H155">
            <v>15</v>
          </cell>
          <cell r="I155" t="str">
            <v>152</v>
          </cell>
          <cell r="J155" t="str">
            <v>הראל</v>
          </cell>
          <cell r="K155">
            <v>6.2903689828867702</v>
          </cell>
          <cell r="L155">
            <v>3953</v>
          </cell>
          <cell r="M155">
            <v>24943</v>
          </cell>
        </row>
        <row r="156">
          <cell r="A156" t="str">
            <v>מג'ד אל-כרום</v>
          </cell>
          <cell r="B156" t="str">
            <v>0516</v>
          </cell>
          <cell r="C156" t="str">
            <v>הצפון</v>
          </cell>
          <cell r="D156" t="str">
            <v>מועצה מקומית</v>
          </cell>
          <cell r="E156">
            <v>106.818509029362</v>
          </cell>
          <cell r="F156" t="str">
            <v>..</v>
          </cell>
          <cell r="G156" t="str">
            <v>0</v>
          </cell>
          <cell r="H156">
            <v>13</v>
          </cell>
          <cell r="I156" t="str">
            <v>260</v>
          </cell>
          <cell r="J156" t="str">
            <v>בקעת בית הכרם</v>
          </cell>
          <cell r="K156">
            <v>9.3067765060534615</v>
          </cell>
          <cell r="L156">
            <v>1679.5</v>
          </cell>
          <cell r="M156">
            <v>15630</v>
          </cell>
        </row>
        <row r="157">
          <cell r="A157" t="str">
            <v>מגדל</v>
          </cell>
          <cell r="B157" t="str">
            <v>0065</v>
          </cell>
          <cell r="C157" t="str">
            <v>הצפון</v>
          </cell>
          <cell r="D157" t="str">
            <v>מועצה מקומית</v>
          </cell>
          <cell r="E157">
            <v>121.35454778889201</v>
          </cell>
          <cell r="F157" t="str">
            <v>1949</v>
          </cell>
          <cell r="G157" t="str">
            <v>0</v>
          </cell>
          <cell r="H157">
            <v>7</v>
          </cell>
          <cell r="I157" t="str">
            <v>251</v>
          </cell>
          <cell r="J157" t="str">
            <v>הגליל המזרחי</v>
          </cell>
          <cell r="K157">
            <v>11.627760525632169</v>
          </cell>
          <cell r="L157" t="str">
            <v>..</v>
          </cell>
          <cell r="M157">
            <v>1988</v>
          </cell>
        </row>
        <row r="158">
          <cell r="A158" t="str">
            <v>מג'דל שמס</v>
          </cell>
          <cell r="B158" t="str">
            <v>4201</v>
          </cell>
          <cell r="C158" t="str">
            <v>הצפון</v>
          </cell>
          <cell r="D158" t="str">
            <v>מועצה מקומית</v>
          </cell>
          <cell r="E158">
            <v>184.99532775106701</v>
          </cell>
          <cell r="F158" t="str">
            <v>1982</v>
          </cell>
          <cell r="G158" t="str">
            <v>0</v>
          </cell>
          <cell r="H158">
            <v>11</v>
          </cell>
          <cell r="I158" t="str">
            <v>256</v>
          </cell>
          <cell r="J158" t="str">
            <v>מעלה חרמון</v>
          </cell>
          <cell r="K158">
            <v>15.382178883225015</v>
          </cell>
          <cell r="L158">
            <v>741.4</v>
          </cell>
          <cell r="M158">
            <v>11405</v>
          </cell>
        </row>
        <row r="159">
          <cell r="A159" t="str">
            <v>מזכרת בתיה</v>
          </cell>
          <cell r="B159" t="str">
            <v>0028</v>
          </cell>
          <cell r="C159" t="str">
            <v>המרכז</v>
          </cell>
          <cell r="D159" t="str">
            <v>מועצה מקומית</v>
          </cell>
          <cell r="E159">
            <v>19.460335971352201</v>
          </cell>
          <cell r="F159" t="str">
            <v>1952</v>
          </cell>
          <cell r="G159" t="str">
            <v>0</v>
          </cell>
          <cell r="H159">
            <v>13</v>
          </cell>
          <cell r="I159" t="str">
            <v>453</v>
          </cell>
          <cell r="J159" t="str">
            <v>זמורה</v>
          </cell>
          <cell r="K159">
            <v>7.4245567204180993</v>
          </cell>
          <cell r="L159">
            <v>2077.4</v>
          </cell>
          <cell r="M159">
            <v>15424</v>
          </cell>
        </row>
        <row r="160">
          <cell r="A160" t="str">
            <v>מזרעה</v>
          </cell>
          <cell r="B160" t="str">
            <v>0517</v>
          </cell>
          <cell r="C160" t="str">
            <v>הצפון</v>
          </cell>
          <cell r="D160" t="str">
            <v>מועצה מקומית</v>
          </cell>
          <cell r="E160">
            <v>103.07572734937</v>
          </cell>
          <cell r="F160" t="str">
            <v>1996</v>
          </cell>
          <cell r="G160" t="str">
            <v>0</v>
          </cell>
          <cell r="H160">
            <v>9</v>
          </cell>
          <cell r="I160" t="str">
            <v>201</v>
          </cell>
          <cell r="J160" t="str">
            <v>חבל אשר</v>
          </cell>
          <cell r="K160">
            <v>0.98353876771431359</v>
          </cell>
          <cell r="L160" t="str">
            <v>..</v>
          </cell>
          <cell r="M160">
            <v>4078</v>
          </cell>
        </row>
        <row r="161">
          <cell r="A161" t="str">
            <v>מטולה</v>
          </cell>
          <cell r="B161" t="str">
            <v>0043</v>
          </cell>
          <cell r="C161" t="str">
            <v>הצפון</v>
          </cell>
          <cell r="D161" t="str">
            <v>מועצה מקומית</v>
          </cell>
          <cell r="E161">
            <v>171.83611646803899</v>
          </cell>
          <cell r="F161" t="str">
            <v>1949</v>
          </cell>
          <cell r="G161" t="str">
            <v>0</v>
          </cell>
          <cell r="H161">
            <v>7</v>
          </cell>
          <cell r="I161" t="str">
            <v>259</v>
          </cell>
          <cell r="J161" t="str">
            <v>אצבע הגליל</v>
          </cell>
          <cell r="K161">
            <v>9.3918559598985549</v>
          </cell>
          <cell r="L161" t="str">
            <v>..</v>
          </cell>
          <cell r="M161">
            <v>1693</v>
          </cell>
        </row>
        <row r="162">
          <cell r="A162" t="str">
            <v>מיתר</v>
          </cell>
          <cell r="B162" t="str">
            <v>1268</v>
          </cell>
          <cell r="C162" t="str">
            <v>הדרום</v>
          </cell>
          <cell r="D162" t="str">
            <v>מועצה מקומית</v>
          </cell>
          <cell r="E162">
            <v>92.9828183573823</v>
          </cell>
          <cell r="F162" t="str">
            <v>1987</v>
          </cell>
          <cell r="G162" t="str">
            <v>0</v>
          </cell>
          <cell r="H162">
            <v>9</v>
          </cell>
          <cell r="I162" t="str">
            <v>615</v>
          </cell>
          <cell r="J162" t="str">
            <v>מיתר</v>
          </cell>
          <cell r="K162">
            <v>24.230284529238023</v>
          </cell>
          <cell r="L162">
            <v>436</v>
          </cell>
          <cell r="M162">
            <v>10565</v>
          </cell>
        </row>
        <row r="163">
          <cell r="A163" t="str">
            <v>מסעדה</v>
          </cell>
          <cell r="B163" t="str">
            <v>4203</v>
          </cell>
          <cell r="C163" t="str">
            <v>הצפון</v>
          </cell>
          <cell r="D163" t="str">
            <v>מועצה מקומית</v>
          </cell>
          <cell r="E163">
            <v>181.211246889687</v>
          </cell>
          <cell r="F163" t="str">
            <v>1982</v>
          </cell>
          <cell r="G163" t="str">
            <v>0</v>
          </cell>
          <cell r="H163">
            <v>9</v>
          </cell>
          <cell r="I163" t="str">
            <v>256</v>
          </cell>
          <cell r="J163" t="str">
            <v>מעלה חרמון</v>
          </cell>
          <cell r="K163">
            <v>12.011380982624713</v>
          </cell>
          <cell r="L163" t="str">
            <v>..</v>
          </cell>
          <cell r="M163">
            <v>3812</v>
          </cell>
        </row>
        <row r="164">
          <cell r="A164" t="str">
            <v>מעיליא</v>
          </cell>
          <cell r="B164" t="str">
            <v>0518</v>
          </cell>
          <cell r="C164" t="str">
            <v>הצפון</v>
          </cell>
          <cell r="D164" t="str">
            <v>מועצה מקומית</v>
          </cell>
          <cell r="E164">
            <v>120.97458232496599</v>
          </cell>
          <cell r="F164" t="str">
            <v>1957</v>
          </cell>
          <cell r="G164" t="str">
            <v>0</v>
          </cell>
          <cell r="H164">
            <v>9</v>
          </cell>
          <cell r="I164" t="str">
            <v>258</v>
          </cell>
          <cell r="J164" t="str">
            <v>מעלה נפתלי</v>
          </cell>
          <cell r="K164">
            <v>2.1244718471983903</v>
          </cell>
          <cell r="L164" t="str">
            <v>..</v>
          </cell>
          <cell r="M164">
            <v>3267</v>
          </cell>
        </row>
        <row r="165">
          <cell r="A165" t="str">
            <v>מעלה אפרים</v>
          </cell>
          <cell r="B165" t="str">
            <v>3608</v>
          </cell>
          <cell r="C165" t="str">
            <v>אזור יהודה והשומרון</v>
          </cell>
          <cell r="D165" t="str">
            <v>מועצה מקומית</v>
          </cell>
          <cell r="E165">
            <v>61.789245043593603</v>
          </cell>
          <cell r="F165" t="str">
            <v>1981</v>
          </cell>
          <cell r="G165" t="str">
            <v>0</v>
          </cell>
          <cell r="H165">
            <v>7</v>
          </cell>
          <cell r="I165" t="str">
            <v>707</v>
          </cell>
          <cell r="J165" t="str">
            <v>מעלה אפרים</v>
          </cell>
          <cell r="K165" t="str">
            <v>..</v>
          </cell>
          <cell r="L165" t="str">
            <v>..</v>
          </cell>
          <cell r="M165">
            <v>1318</v>
          </cell>
        </row>
        <row r="166">
          <cell r="A166" t="str">
            <v>מעלה עירון</v>
          </cell>
          <cell r="B166" t="str">
            <v>1327</v>
          </cell>
          <cell r="C166" t="str">
            <v>חיפה</v>
          </cell>
          <cell r="D166" t="str">
            <v>מועצה מקומית</v>
          </cell>
          <cell r="E166">
            <v>60.870553980148202</v>
          </cell>
          <cell r="F166" t="str">
            <v>1996</v>
          </cell>
          <cell r="G166" t="str">
            <v>0</v>
          </cell>
          <cell r="H166">
            <v>11</v>
          </cell>
          <cell r="I166" t="str">
            <v>354</v>
          </cell>
          <cell r="J166" t="str">
            <v>עירון</v>
          </cell>
          <cell r="K166">
            <v>6.0334982725671926</v>
          </cell>
          <cell r="L166">
            <v>2506.8000000000002</v>
          </cell>
          <cell r="M166">
            <v>15642</v>
          </cell>
        </row>
        <row r="167">
          <cell r="A167" t="str">
            <v>מצפה רמון</v>
          </cell>
          <cell r="B167" t="str">
            <v>0099</v>
          </cell>
          <cell r="C167" t="str">
            <v>הדרום</v>
          </cell>
          <cell r="D167" t="str">
            <v>מועצה מקומית</v>
          </cell>
          <cell r="E167">
            <v>171.98941781185999</v>
          </cell>
          <cell r="F167" t="str">
            <v>1964</v>
          </cell>
          <cell r="G167" t="str">
            <v>0</v>
          </cell>
          <cell r="H167">
            <v>9</v>
          </cell>
          <cell r="I167" t="str">
            <v>613</v>
          </cell>
          <cell r="J167" t="str">
            <v>מצפה רמון</v>
          </cell>
          <cell r="K167">
            <v>75.708028692663461</v>
          </cell>
          <cell r="L167">
            <v>68.400000000000006</v>
          </cell>
          <cell r="M167">
            <v>5178</v>
          </cell>
        </row>
        <row r="168">
          <cell r="A168" t="str">
            <v>משהד</v>
          </cell>
          <cell r="B168" t="str">
            <v>0520</v>
          </cell>
          <cell r="C168" t="str">
            <v>הצפון</v>
          </cell>
          <cell r="D168" t="str">
            <v>מועצה מקומית</v>
          </cell>
          <cell r="E168">
            <v>91.467023190541497</v>
          </cell>
          <cell r="F168" t="str">
            <v>1960</v>
          </cell>
          <cell r="G168" t="str">
            <v>0</v>
          </cell>
          <cell r="H168">
            <v>9</v>
          </cell>
          <cell r="I168" t="str">
            <v>257</v>
          </cell>
          <cell r="J168" t="str">
            <v>מבוא העמקים</v>
          </cell>
          <cell r="K168">
            <v>7.1660019238237309</v>
          </cell>
          <cell r="L168">
            <v>1206.5999999999999</v>
          </cell>
          <cell r="M168">
            <v>8655</v>
          </cell>
        </row>
        <row r="169">
          <cell r="A169" t="str">
            <v>נחף</v>
          </cell>
          <cell r="B169" t="str">
            <v>0522</v>
          </cell>
          <cell r="C169" t="str">
            <v>הצפון</v>
          </cell>
          <cell r="D169" t="str">
            <v>מועצה מקומית</v>
          </cell>
          <cell r="E169">
            <v>113.852691345162</v>
          </cell>
          <cell r="F169" t="str">
            <v>1968</v>
          </cell>
          <cell r="G169" t="str">
            <v>0</v>
          </cell>
          <cell r="H169">
            <v>11</v>
          </cell>
          <cell r="I169" t="str">
            <v>260</v>
          </cell>
          <cell r="J169" t="str">
            <v>בקעת בית הכרם</v>
          </cell>
          <cell r="K169">
            <v>6.0671191207460415</v>
          </cell>
          <cell r="L169">
            <v>2234.6999999999998</v>
          </cell>
          <cell r="M169">
            <v>13558</v>
          </cell>
        </row>
        <row r="170">
          <cell r="A170" t="str">
            <v>סאג'ור</v>
          </cell>
          <cell r="B170" t="str">
            <v>0525</v>
          </cell>
          <cell r="C170" t="str">
            <v>הצפון</v>
          </cell>
          <cell r="D170" t="str">
            <v>מועצה מקומית</v>
          </cell>
          <cell r="E170">
            <v>118.323251299131</v>
          </cell>
          <cell r="F170" t="str">
            <v>1992</v>
          </cell>
          <cell r="G170" t="str">
            <v>0</v>
          </cell>
          <cell r="H170">
            <v>9</v>
          </cell>
          <cell r="I170" t="str">
            <v>260</v>
          </cell>
          <cell r="J170" t="str">
            <v>בקעת בית הכרם</v>
          </cell>
          <cell r="K170">
            <v>3.5683991593637217</v>
          </cell>
          <cell r="L170" t="str">
            <v>..</v>
          </cell>
          <cell r="M170">
            <v>4425</v>
          </cell>
        </row>
        <row r="171">
          <cell r="A171" t="str">
            <v>סביון</v>
          </cell>
          <cell r="B171" t="str">
            <v>0587</v>
          </cell>
          <cell r="C171" t="str">
            <v>המרכז</v>
          </cell>
          <cell r="D171" t="str">
            <v>מועצה מקומית</v>
          </cell>
          <cell r="E171">
            <v>1.7015798573213701</v>
          </cell>
          <cell r="F171" t="str">
            <v>1978</v>
          </cell>
          <cell r="G171" t="str">
            <v>0</v>
          </cell>
          <cell r="H171">
            <v>9</v>
          </cell>
          <cell r="I171" t="str">
            <v>455</v>
          </cell>
          <cell r="J171" t="str">
            <v>מצפה אפק</v>
          </cell>
          <cell r="K171">
            <v>3.7197939698288955</v>
          </cell>
          <cell r="L171" t="str">
            <v>..</v>
          </cell>
          <cell r="M171">
            <v>4051</v>
          </cell>
        </row>
        <row r="172">
          <cell r="A172" t="str">
            <v>ע'ג'ר</v>
          </cell>
          <cell r="B172" t="str">
            <v>4501</v>
          </cell>
          <cell r="C172" t="str">
            <v>הצפון</v>
          </cell>
          <cell r="D172" t="str">
            <v>מועצה מקומית</v>
          </cell>
          <cell r="E172">
            <v>178.74418176139201</v>
          </cell>
          <cell r="F172" t="str">
            <v>1982</v>
          </cell>
          <cell r="G172" t="str">
            <v>0</v>
          </cell>
          <cell r="H172">
            <v>7</v>
          </cell>
          <cell r="I172" t="str">
            <v>256</v>
          </cell>
          <cell r="J172" t="str">
            <v>מעלה חרמון</v>
          </cell>
          <cell r="K172">
            <v>2.3924917889835848</v>
          </cell>
          <cell r="L172" t="str">
            <v>..</v>
          </cell>
          <cell r="M172">
            <v>2745</v>
          </cell>
        </row>
        <row r="173">
          <cell r="A173" t="str">
            <v>עומר</v>
          </cell>
          <cell r="B173" t="str">
            <v>0666</v>
          </cell>
          <cell r="C173" t="str">
            <v>הדרום</v>
          </cell>
          <cell r="D173" t="str">
            <v>מועצה מקומית</v>
          </cell>
          <cell r="E173">
            <v>93.897777928717701</v>
          </cell>
          <cell r="F173" t="str">
            <v>1974</v>
          </cell>
          <cell r="G173" t="str">
            <v>0</v>
          </cell>
          <cell r="H173">
            <v>9</v>
          </cell>
          <cell r="I173" t="str">
            <v>614</v>
          </cell>
          <cell r="J173" t="str">
            <v>עומר</v>
          </cell>
          <cell r="K173">
            <v>18.220413083619707</v>
          </cell>
          <cell r="L173">
            <v>420.2</v>
          </cell>
          <cell r="M173">
            <v>7656</v>
          </cell>
        </row>
        <row r="174">
          <cell r="A174" t="str">
            <v>עיילבון</v>
          </cell>
          <cell r="B174" t="str">
            <v>0530</v>
          </cell>
          <cell r="C174" t="str">
            <v>הצפון</v>
          </cell>
          <cell r="D174" t="str">
            <v>מועצה מקומית</v>
          </cell>
          <cell r="E174">
            <v>108.863629135403</v>
          </cell>
          <cell r="F174" t="str">
            <v>1973</v>
          </cell>
          <cell r="G174" t="str">
            <v>0</v>
          </cell>
          <cell r="H174">
            <v>9</v>
          </cell>
          <cell r="I174" t="str">
            <v>251</v>
          </cell>
          <cell r="J174" t="str">
            <v>הגליל המזרחי</v>
          </cell>
          <cell r="K174">
            <v>5.6278545770529593</v>
          </cell>
          <cell r="L174">
            <v>1032.7</v>
          </cell>
          <cell r="M174">
            <v>5812</v>
          </cell>
        </row>
        <row r="175">
          <cell r="A175" t="str">
            <v>עילוט</v>
          </cell>
          <cell r="B175" t="str">
            <v>0511</v>
          </cell>
          <cell r="C175" t="str">
            <v>הצפון</v>
          </cell>
          <cell r="D175" t="str">
            <v>מועצה מקומית</v>
          </cell>
          <cell r="E175">
            <v>89.621371953876107</v>
          </cell>
          <cell r="F175" t="str">
            <v>1991</v>
          </cell>
          <cell r="G175" t="str">
            <v>0</v>
          </cell>
          <cell r="H175">
            <v>9</v>
          </cell>
          <cell r="I175" t="str">
            <v>257</v>
          </cell>
          <cell r="J175" t="str">
            <v>מבוא העמקים</v>
          </cell>
          <cell r="K175">
            <v>3.1147327226674992</v>
          </cell>
          <cell r="L175">
            <v>2778.3</v>
          </cell>
          <cell r="M175">
            <v>8654</v>
          </cell>
        </row>
        <row r="176">
          <cell r="A176" t="str">
            <v>עין מאהל</v>
          </cell>
          <cell r="B176" t="str">
            <v>0532</v>
          </cell>
          <cell r="C176" t="str">
            <v>הצפון</v>
          </cell>
          <cell r="D176" t="str">
            <v>מועצה מקומית</v>
          </cell>
          <cell r="E176">
            <v>91.851044217313103</v>
          </cell>
          <cell r="F176" t="str">
            <v>1964</v>
          </cell>
          <cell r="G176" t="str">
            <v>0</v>
          </cell>
          <cell r="H176">
            <v>11</v>
          </cell>
          <cell r="I176" t="str">
            <v>257</v>
          </cell>
          <cell r="J176" t="str">
            <v>מבוא העמקים</v>
          </cell>
          <cell r="K176">
            <v>5.2216226588296202</v>
          </cell>
          <cell r="L176">
            <v>2627.6</v>
          </cell>
          <cell r="M176">
            <v>13748</v>
          </cell>
        </row>
        <row r="177">
          <cell r="A177" t="str">
            <v>עין קנייא</v>
          </cell>
          <cell r="B177" t="str">
            <v>4502</v>
          </cell>
          <cell r="C177" t="str">
            <v>הצפון</v>
          </cell>
          <cell r="D177" t="str">
            <v>מועצה מקומית</v>
          </cell>
          <cell r="E177">
            <v>183.570736362086</v>
          </cell>
          <cell r="F177" t="str">
            <v>1982</v>
          </cell>
          <cell r="G177" t="str">
            <v>0</v>
          </cell>
          <cell r="H177">
            <v>7</v>
          </cell>
          <cell r="I177" t="str">
            <v>256</v>
          </cell>
          <cell r="J177" t="str">
            <v>מעלה חרמון</v>
          </cell>
          <cell r="K177">
            <v>5.4130198834742229</v>
          </cell>
          <cell r="L177" t="str">
            <v>..</v>
          </cell>
          <cell r="M177">
            <v>2172</v>
          </cell>
        </row>
        <row r="178">
          <cell r="A178" t="str">
            <v>עמנואל</v>
          </cell>
          <cell r="B178" t="str">
            <v>3660</v>
          </cell>
          <cell r="C178" t="str">
            <v>אזור יהודה והשומרון</v>
          </cell>
          <cell r="D178" t="str">
            <v>מועצה מקומית</v>
          </cell>
          <cell r="E178">
            <v>35.082239348585802</v>
          </cell>
          <cell r="F178" t="str">
            <v>1985</v>
          </cell>
          <cell r="G178" t="str">
            <v>0</v>
          </cell>
          <cell r="H178">
            <v>9</v>
          </cell>
          <cell r="I178" t="str">
            <v>708</v>
          </cell>
          <cell r="J178" t="str">
            <v>עמנואל</v>
          </cell>
          <cell r="K178" t="str">
            <v>..</v>
          </cell>
          <cell r="L178" t="str">
            <v>..</v>
          </cell>
          <cell r="M178">
            <v>4372</v>
          </cell>
        </row>
        <row r="179">
          <cell r="A179" t="str">
            <v>עספיא</v>
          </cell>
          <cell r="B179" t="str">
            <v>0534</v>
          </cell>
          <cell r="C179" t="str">
            <v>חיפה</v>
          </cell>
          <cell r="D179" t="str">
            <v>מועצה מקומית</v>
          </cell>
          <cell r="E179">
            <v>75.283245970487002</v>
          </cell>
          <cell r="F179" t="str">
            <v>..</v>
          </cell>
          <cell r="G179" t="str">
            <v>0</v>
          </cell>
          <cell r="H179">
            <v>11</v>
          </cell>
          <cell r="I179" t="str">
            <v>356</v>
          </cell>
          <cell r="J179" t="str">
            <v>רכס הכרמל</v>
          </cell>
          <cell r="K179">
            <v>7.1806106241622132</v>
          </cell>
          <cell r="L179">
            <v>1508</v>
          </cell>
          <cell r="M179">
            <v>12746</v>
          </cell>
        </row>
        <row r="180">
          <cell r="A180" t="str">
            <v>ערערה</v>
          </cell>
          <cell r="B180" t="str">
            <v>0637</v>
          </cell>
          <cell r="C180" t="str">
            <v>חיפה</v>
          </cell>
          <cell r="D180" t="str">
            <v>מועצה מקומית</v>
          </cell>
          <cell r="E180">
            <v>52.085747384676402</v>
          </cell>
          <cell r="F180" t="str">
            <v>1970</v>
          </cell>
          <cell r="G180" t="str">
            <v>0</v>
          </cell>
          <cell r="H180">
            <v>13</v>
          </cell>
          <cell r="I180" t="str">
            <v>354</v>
          </cell>
          <cell r="J180" t="str">
            <v>עירון</v>
          </cell>
          <cell r="K180">
            <v>9.1771434262620737</v>
          </cell>
          <cell r="L180">
            <v>2788.6</v>
          </cell>
          <cell r="M180">
            <v>25823</v>
          </cell>
        </row>
        <row r="181">
          <cell r="A181" t="str">
            <v>ערערה-בנגב</v>
          </cell>
          <cell r="B181" t="str">
            <v>1192</v>
          </cell>
          <cell r="C181" t="str">
            <v>הדרום</v>
          </cell>
          <cell r="D181" t="str">
            <v>מועצה מקומית</v>
          </cell>
          <cell r="E181">
            <v>118.822320473047</v>
          </cell>
          <cell r="F181" t="str">
            <v>1996</v>
          </cell>
          <cell r="G181" t="str">
            <v>0</v>
          </cell>
          <cell r="H181">
            <v>13</v>
          </cell>
          <cell r="I181" t="str">
            <v>652</v>
          </cell>
          <cell r="J181" t="str">
            <v>נגב מזרחי</v>
          </cell>
          <cell r="K181">
            <v>14.026279350104449</v>
          </cell>
          <cell r="L181">
            <v>1403.2</v>
          </cell>
          <cell r="M181">
            <v>19682</v>
          </cell>
        </row>
        <row r="182">
          <cell r="A182" t="str">
            <v>פוריידיס</v>
          </cell>
          <cell r="B182" t="str">
            <v>0537</v>
          </cell>
          <cell r="C182" t="str">
            <v>חיפה</v>
          </cell>
          <cell r="D182" t="str">
            <v>מועצה מקומית</v>
          </cell>
          <cell r="E182">
            <v>50.832231658518502</v>
          </cell>
          <cell r="F182" t="str">
            <v>1952</v>
          </cell>
          <cell r="G182" t="str">
            <v>0</v>
          </cell>
          <cell r="H182">
            <v>11</v>
          </cell>
          <cell r="I182" t="str">
            <v>353</v>
          </cell>
          <cell r="J182" t="str">
            <v>יישובי הברון</v>
          </cell>
          <cell r="K182">
            <v>4.0568977789475449</v>
          </cell>
          <cell r="L182">
            <v>3345</v>
          </cell>
          <cell r="M182">
            <v>13570</v>
          </cell>
        </row>
        <row r="183">
          <cell r="A183" t="str">
            <v>פסוטה</v>
          </cell>
          <cell r="B183" t="str">
            <v>0535</v>
          </cell>
          <cell r="C183" t="str">
            <v>הצפון</v>
          </cell>
          <cell r="D183" t="str">
            <v>מועצה מקומית</v>
          </cell>
          <cell r="E183">
            <v>131.831567803713</v>
          </cell>
          <cell r="F183" t="str">
            <v>1965</v>
          </cell>
          <cell r="G183" t="str">
            <v>0</v>
          </cell>
          <cell r="H183">
            <v>9</v>
          </cell>
          <cell r="I183" t="str">
            <v>258</v>
          </cell>
          <cell r="J183" t="str">
            <v>מעלה נפתלי</v>
          </cell>
          <cell r="K183">
            <v>11.051863694395948</v>
          </cell>
          <cell r="L183" t="str">
            <v>..</v>
          </cell>
          <cell r="M183">
            <v>3236</v>
          </cell>
        </row>
        <row r="184">
          <cell r="A184" t="str">
            <v>פקיעין (בוקייעה)</v>
          </cell>
          <cell r="B184" t="str">
            <v>0536</v>
          </cell>
          <cell r="C184" t="str">
            <v>הצפון</v>
          </cell>
          <cell r="D184" t="str">
            <v>מועצה מקומית</v>
          </cell>
          <cell r="E184">
            <v>124.332739877371</v>
          </cell>
          <cell r="F184" t="str">
            <v>1958</v>
          </cell>
          <cell r="G184" t="str">
            <v>0</v>
          </cell>
          <cell r="H184">
            <v>9</v>
          </cell>
          <cell r="I184" t="str">
            <v>258</v>
          </cell>
          <cell r="J184" t="str">
            <v>מעלה נפתלי</v>
          </cell>
          <cell r="K184">
            <v>5.6442583901495516</v>
          </cell>
          <cell r="L184">
            <v>1065.5999999999999</v>
          </cell>
          <cell r="M184">
            <v>6026</v>
          </cell>
        </row>
        <row r="185">
          <cell r="A185" t="str">
            <v>פרדס חנה-כרכור</v>
          </cell>
          <cell r="B185" t="str">
            <v>7800</v>
          </cell>
          <cell r="C185" t="str">
            <v>חיפה</v>
          </cell>
          <cell r="D185" t="str">
            <v>מועצה מקומית</v>
          </cell>
          <cell r="E185">
            <v>41.179164766606903</v>
          </cell>
          <cell r="F185" t="str">
            <v>1949</v>
          </cell>
          <cell r="G185" t="str">
            <v>0</v>
          </cell>
          <cell r="H185">
            <v>15</v>
          </cell>
          <cell r="I185" t="str">
            <v>308</v>
          </cell>
          <cell r="J185" t="str">
            <v>פרדס חנה כרכור</v>
          </cell>
          <cell r="K185">
            <v>22.843266763460573</v>
          </cell>
          <cell r="L185">
            <v>1956</v>
          </cell>
          <cell r="M185">
            <v>44210</v>
          </cell>
        </row>
        <row r="186">
          <cell r="A186" t="str">
            <v>פרדסייה</v>
          </cell>
          <cell r="B186" t="str">
            <v>0171</v>
          </cell>
          <cell r="C186" t="str">
            <v>המרכז</v>
          </cell>
          <cell r="D186" t="str">
            <v>מועצה מקומית</v>
          </cell>
          <cell r="E186">
            <v>18.624941328756599</v>
          </cell>
          <cell r="F186" t="str">
            <v>1952</v>
          </cell>
          <cell r="G186" t="str">
            <v>0</v>
          </cell>
          <cell r="H186">
            <v>9</v>
          </cell>
          <cell r="I186" t="str">
            <v>457</v>
          </cell>
          <cell r="J186" t="str">
            <v>שרונים</v>
          </cell>
          <cell r="K186">
            <v>1.4746894784004192</v>
          </cell>
          <cell r="L186">
            <v>4953.6000000000004</v>
          </cell>
          <cell r="M186">
            <v>7251</v>
          </cell>
        </row>
        <row r="187">
          <cell r="A187" t="str">
            <v>קדומים</v>
          </cell>
          <cell r="B187" t="str">
            <v>3557</v>
          </cell>
          <cell r="C187" t="str">
            <v>אזור יהודה והשומרון</v>
          </cell>
          <cell r="D187" t="str">
            <v>מועצה מקומית</v>
          </cell>
          <cell r="E187">
            <v>34.590299541095099</v>
          </cell>
          <cell r="F187" t="str">
            <v>1992</v>
          </cell>
          <cell r="G187" t="str">
            <v>0</v>
          </cell>
          <cell r="H187">
            <v>9</v>
          </cell>
          <cell r="I187">
            <v>721</v>
          </cell>
          <cell r="J187" t="str">
            <v>קדומים</v>
          </cell>
          <cell r="K187" t="str">
            <v>..</v>
          </cell>
          <cell r="L187" t="str">
            <v>..</v>
          </cell>
          <cell r="M187">
            <v>4590</v>
          </cell>
        </row>
        <row r="188">
          <cell r="A188" t="str">
            <v>קדימה-צורן</v>
          </cell>
          <cell r="B188" t="str">
            <v>0195</v>
          </cell>
          <cell r="C188" t="str">
            <v>המרכז</v>
          </cell>
          <cell r="D188" t="str">
            <v>מועצה מקומית</v>
          </cell>
          <cell r="E188">
            <v>17.1869460282104</v>
          </cell>
          <cell r="F188" t="str">
            <v>1950</v>
          </cell>
          <cell r="G188" t="str">
            <v>0</v>
          </cell>
          <cell r="H188">
            <v>13</v>
          </cell>
          <cell r="I188" t="str">
            <v>457</v>
          </cell>
          <cell r="J188" t="str">
            <v>שרונים</v>
          </cell>
          <cell r="K188">
            <v>10.613001676016802</v>
          </cell>
          <cell r="L188">
            <v>2158.8000000000002</v>
          </cell>
          <cell r="M188">
            <v>22920</v>
          </cell>
        </row>
        <row r="189">
          <cell r="A189" t="str">
            <v>קצרין</v>
          </cell>
          <cell r="B189" t="str">
            <v>4100</v>
          </cell>
          <cell r="C189" t="str">
            <v>הצפון</v>
          </cell>
          <cell r="D189" t="str">
            <v>מועצה מקומית</v>
          </cell>
          <cell r="E189">
            <v>156.06430378943901</v>
          </cell>
          <cell r="F189" t="str">
            <v>1979</v>
          </cell>
          <cell r="G189" t="str">
            <v>0</v>
          </cell>
          <cell r="H189">
            <v>9</v>
          </cell>
          <cell r="I189" t="str">
            <v>220</v>
          </cell>
          <cell r="J189" t="str">
            <v>קצרין</v>
          </cell>
          <cell r="K189">
            <v>10.889033888232964</v>
          </cell>
          <cell r="L189">
            <v>698.5</v>
          </cell>
          <cell r="M189">
            <v>7606</v>
          </cell>
        </row>
        <row r="190">
          <cell r="A190" t="str">
            <v>קריית ארבע</v>
          </cell>
          <cell r="B190" t="str">
            <v>3611</v>
          </cell>
          <cell r="C190" t="str">
            <v>אזור יהודה והשומרון</v>
          </cell>
          <cell r="D190" t="str">
            <v>מועצה מקומית</v>
          </cell>
          <cell r="E190">
            <v>83.196215332896003</v>
          </cell>
          <cell r="F190" t="str">
            <v>1979</v>
          </cell>
          <cell r="G190" t="str">
            <v>0</v>
          </cell>
          <cell r="H190">
            <v>9</v>
          </cell>
          <cell r="I190" t="str">
            <v>709</v>
          </cell>
          <cell r="J190" t="str">
            <v>קריית ארבע</v>
          </cell>
          <cell r="K190" t="str">
            <v>..</v>
          </cell>
          <cell r="L190" t="str">
            <v>..</v>
          </cell>
          <cell r="M190">
            <v>7499</v>
          </cell>
        </row>
        <row r="191">
          <cell r="A191" t="str">
            <v>קריית טבעון</v>
          </cell>
          <cell r="B191" t="str">
            <v>2300</v>
          </cell>
          <cell r="C191" t="str">
            <v>חיפה</v>
          </cell>
          <cell r="D191" t="str">
            <v>מועצה מקומית</v>
          </cell>
          <cell r="E191">
            <v>75.742059491424996</v>
          </cell>
          <cell r="F191" t="str">
            <v>1958</v>
          </cell>
          <cell r="G191" t="str">
            <v>0</v>
          </cell>
          <cell r="H191">
            <v>13</v>
          </cell>
          <cell r="I191" t="str">
            <v>306</v>
          </cell>
          <cell r="J191" t="str">
            <v>קריית טבעון</v>
          </cell>
          <cell r="K191">
            <v>9.260229393842879</v>
          </cell>
          <cell r="L191">
            <v>2021.9</v>
          </cell>
          <cell r="M191">
            <v>18519</v>
          </cell>
        </row>
        <row r="192">
          <cell r="A192" t="str">
            <v>קריית יערים</v>
          </cell>
          <cell r="B192" t="str">
            <v>1137</v>
          </cell>
          <cell r="C192" t="str">
            <v>ירושלים</v>
          </cell>
          <cell r="D192" t="str">
            <v>מועצה מקומית</v>
          </cell>
          <cell r="E192">
            <v>40.162575209514301</v>
          </cell>
          <cell r="F192" t="str">
            <v>1992</v>
          </cell>
          <cell r="G192" t="str">
            <v>0</v>
          </cell>
          <cell r="H192">
            <v>9</v>
          </cell>
          <cell r="I192" t="str">
            <v>152</v>
          </cell>
          <cell r="J192" t="str">
            <v>הראל</v>
          </cell>
          <cell r="K192">
            <v>0.4983896027736256</v>
          </cell>
          <cell r="L192">
            <v>12874.2</v>
          </cell>
          <cell r="M192">
            <v>6471</v>
          </cell>
        </row>
        <row r="193">
          <cell r="A193" t="str">
            <v>קריית עקרון</v>
          </cell>
          <cell r="B193" t="str">
            <v>0469</v>
          </cell>
          <cell r="C193" t="str">
            <v>המרכז</v>
          </cell>
          <cell r="D193" t="str">
            <v>מועצה מקומית</v>
          </cell>
          <cell r="E193">
            <v>16.470320165298102</v>
          </cell>
          <cell r="F193" t="str">
            <v>1963</v>
          </cell>
          <cell r="G193" t="str">
            <v>0</v>
          </cell>
          <cell r="H193">
            <v>11</v>
          </cell>
          <cell r="I193" t="str">
            <v>453</v>
          </cell>
          <cell r="J193" t="str">
            <v>זמורה</v>
          </cell>
          <cell r="K193">
            <v>2.3315867213019601</v>
          </cell>
          <cell r="L193">
            <v>4737.6000000000004</v>
          </cell>
          <cell r="M193">
            <v>11051</v>
          </cell>
        </row>
        <row r="194">
          <cell r="A194" t="str">
            <v>קרני שומרון</v>
          </cell>
          <cell r="B194" t="str">
            <v>3640</v>
          </cell>
          <cell r="C194" t="str">
            <v>אזור יהודה והשומרון</v>
          </cell>
          <cell r="D194" t="str">
            <v>מועצה מקומית</v>
          </cell>
          <cell r="E194">
            <v>27.045612982297602</v>
          </cell>
          <cell r="F194" t="str">
            <v>1991</v>
          </cell>
          <cell r="G194" t="str">
            <v>0</v>
          </cell>
          <cell r="H194">
            <v>9</v>
          </cell>
          <cell r="I194" t="str">
            <v>717</v>
          </cell>
          <cell r="J194" t="str">
            <v>קרני שומרון</v>
          </cell>
          <cell r="K194" t="str">
            <v>..</v>
          </cell>
          <cell r="L194" t="str">
            <v>..</v>
          </cell>
          <cell r="M194">
            <v>9663</v>
          </cell>
        </row>
        <row r="195">
          <cell r="A195" t="str">
            <v>ראמה</v>
          </cell>
          <cell r="B195" t="str">
            <v>0543</v>
          </cell>
          <cell r="C195" t="str">
            <v>הצפון</v>
          </cell>
          <cell r="D195" t="str">
            <v>מועצה מקומית</v>
          </cell>
          <cell r="E195">
            <v>117.833880496906</v>
          </cell>
          <cell r="F195" t="str">
            <v>1954</v>
          </cell>
          <cell r="G195" t="str">
            <v>0</v>
          </cell>
          <cell r="H195">
            <v>9</v>
          </cell>
          <cell r="I195" t="str">
            <v>260</v>
          </cell>
          <cell r="J195" t="str">
            <v>בקעת בית הכרם</v>
          </cell>
          <cell r="K195">
            <v>6.4915990194220754</v>
          </cell>
          <cell r="L195">
            <v>1199.9000000000001</v>
          </cell>
          <cell r="M195">
            <v>7789</v>
          </cell>
        </row>
        <row r="196">
          <cell r="A196" t="str">
            <v>ראש פינה</v>
          </cell>
          <cell r="B196" t="str">
            <v>0026</v>
          </cell>
          <cell r="C196" t="str">
            <v>הצפון</v>
          </cell>
          <cell r="D196" t="str">
            <v>מועצה מקומית</v>
          </cell>
          <cell r="E196">
            <v>134.12894105779</v>
          </cell>
          <cell r="F196" t="str">
            <v>1949</v>
          </cell>
          <cell r="G196" t="str">
            <v>0</v>
          </cell>
          <cell r="H196">
            <v>9</v>
          </cell>
          <cell r="I196" t="str">
            <v>259</v>
          </cell>
          <cell r="J196" t="str">
            <v>אצבע הגליל</v>
          </cell>
          <cell r="K196">
            <v>16.81439580190958</v>
          </cell>
          <cell r="L196" t="str">
            <v>..</v>
          </cell>
          <cell r="M196">
            <v>3237</v>
          </cell>
        </row>
        <row r="197">
          <cell r="A197" t="str">
            <v>ריינה</v>
          </cell>
          <cell r="B197" t="str">
            <v>0542</v>
          </cell>
          <cell r="C197" t="str">
            <v>הצפון</v>
          </cell>
          <cell r="D197" t="str">
            <v>מועצה מקומית</v>
          </cell>
          <cell r="E197">
            <v>88.605892627110705</v>
          </cell>
          <cell r="F197" t="str">
            <v>1968</v>
          </cell>
          <cell r="G197" t="str">
            <v>0</v>
          </cell>
          <cell r="H197">
            <v>13</v>
          </cell>
          <cell r="I197" t="str">
            <v>257</v>
          </cell>
          <cell r="J197" t="str">
            <v>מבוא העמקים</v>
          </cell>
          <cell r="K197">
            <v>10.846366104924526</v>
          </cell>
          <cell r="L197">
            <v>1776.9</v>
          </cell>
          <cell r="M197">
            <v>19265</v>
          </cell>
        </row>
        <row r="198">
          <cell r="A198" t="str">
            <v>רכסים</v>
          </cell>
          <cell r="B198" t="str">
            <v>0922</v>
          </cell>
          <cell r="C198" t="str">
            <v>חיפה</v>
          </cell>
          <cell r="D198" t="str">
            <v>מועצה מקומית</v>
          </cell>
          <cell r="E198">
            <v>82.542668626736997</v>
          </cell>
          <cell r="F198" t="str">
            <v>1959</v>
          </cell>
          <cell r="G198" t="str">
            <v>0</v>
          </cell>
          <cell r="H198">
            <v>11</v>
          </cell>
          <cell r="I198" t="str">
            <v>355</v>
          </cell>
          <cell r="J198" t="str">
            <v>מורדות הכרמל</v>
          </cell>
          <cell r="K198">
            <v>3.3110775559666057</v>
          </cell>
          <cell r="L198">
            <v>4149.3</v>
          </cell>
          <cell r="M198">
            <v>13736</v>
          </cell>
        </row>
        <row r="199">
          <cell r="A199" t="str">
            <v>רמת ישי</v>
          </cell>
          <cell r="B199" t="str">
            <v>0122</v>
          </cell>
          <cell r="C199" t="str">
            <v>הצפון</v>
          </cell>
          <cell r="D199" t="str">
            <v>מועצה מקומית</v>
          </cell>
          <cell r="E199">
            <v>78.0147471066295</v>
          </cell>
          <cell r="F199" t="str">
            <v>1958</v>
          </cell>
          <cell r="G199" t="str">
            <v>0</v>
          </cell>
          <cell r="H199">
            <v>9</v>
          </cell>
          <cell r="I199" t="str">
            <v>257</v>
          </cell>
          <cell r="J199" t="str">
            <v>מבוא העמקים</v>
          </cell>
          <cell r="K199">
            <v>2.3322900083629925</v>
          </cell>
          <cell r="L199">
            <v>3460.4</v>
          </cell>
          <cell r="M199">
            <v>8071</v>
          </cell>
        </row>
        <row r="200">
          <cell r="A200" t="str">
            <v>שבלי - אום אל-גנם</v>
          </cell>
          <cell r="B200" t="str">
            <v>0913</v>
          </cell>
          <cell r="C200" t="str">
            <v>הצפון</v>
          </cell>
          <cell r="D200" t="str">
            <v>מועצה מקומית</v>
          </cell>
          <cell r="E200">
            <v>91.142060795217702</v>
          </cell>
          <cell r="F200" t="str">
            <v>1984</v>
          </cell>
          <cell r="G200" t="str">
            <v>0</v>
          </cell>
          <cell r="H200">
            <v>9</v>
          </cell>
          <cell r="I200" t="str">
            <v>251</v>
          </cell>
          <cell r="J200" t="str">
            <v>הגליל המזרחי</v>
          </cell>
          <cell r="K200">
            <v>3.146401053346116</v>
          </cell>
          <cell r="L200">
            <v>1989</v>
          </cell>
          <cell r="M200">
            <v>6279</v>
          </cell>
        </row>
        <row r="201">
          <cell r="A201" t="str">
            <v>שגב-שלום</v>
          </cell>
          <cell r="B201" t="str">
            <v>1286</v>
          </cell>
          <cell r="C201" t="str">
            <v>הדרום</v>
          </cell>
          <cell r="D201" t="str">
            <v>מועצה מקומית</v>
          </cell>
          <cell r="E201">
            <v>100.401741360893</v>
          </cell>
          <cell r="F201" t="str">
            <v>1996</v>
          </cell>
          <cell r="G201" t="str">
            <v>0</v>
          </cell>
          <cell r="H201">
            <v>11</v>
          </cell>
          <cell r="I201" t="str">
            <v>652</v>
          </cell>
          <cell r="J201" t="str">
            <v>נגב מזרחי</v>
          </cell>
          <cell r="K201">
            <v>13.524687574949857</v>
          </cell>
          <cell r="L201">
            <v>877.3</v>
          </cell>
          <cell r="M201">
            <v>11865</v>
          </cell>
        </row>
        <row r="202">
          <cell r="A202" t="str">
            <v>שוהם</v>
          </cell>
          <cell r="B202" t="str">
            <v>1304</v>
          </cell>
          <cell r="C202" t="str">
            <v>המרכז</v>
          </cell>
          <cell r="D202" t="str">
            <v>מועצה מקומית</v>
          </cell>
          <cell r="E202">
            <v>12.790734242969</v>
          </cell>
          <cell r="F202" t="str">
            <v>1993</v>
          </cell>
          <cell r="G202" t="str">
            <v>0</v>
          </cell>
          <cell r="H202">
            <v>13</v>
          </cell>
          <cell r="I202" t="str">
            <v>421</v>
          </cell>
          <cell r="J202" t="str">
            <v>שוהם</v>
          </cell>
          <cell r="K202">
            <v>7.1624826648465474</v>
          </cell>
          <cell r="L202">
            <v>2984.4</v>
          </cell>
          <cell r="M202">
            <v>21441</v>
          </cell>
        </row>
        <row r="203">
          <cell r="A203" t="str">
            <v>שלומי</v>
          </cell>
          <cell r="B203" t="str">
            <v>0812</v>
          </cell>
          <cell r="C203" t="str">
            <v>הצפון</v>
          </cell>
          <cell r="D203" t="str">
            <v>מועצה מקומית</v>
          </cell>
          <cell r="E203">
            <v>116.943670586716</v>
          </cell>
          <cell r="F203" t="str">
            <v>1960</v>
          </cell>
          <cell r="G203" t="str">
            <v>0</v>
          </cell>
          <cell r="H203">
            <v>9</v>
          </cell>
          <cell r="I203" t="str">
            <v>255</v>
          </cell>
          <cell r="J203" t="str">
            <v>מעלה הגליל</v>
          </cell>
          <cell r="K203">
            <v>5.85617216247313</v>
          </cell>
          <cell r="L203">
            <v>1204.7</v>
          </cell>
          <cell r="M203">
            <v>7055</v>
          </cell>
        </row>
        <row r="204">
          <cell r="A204" t="str">
            <v>שעב</v>
          </cell>
          <cell r="B204" t="str">
            <v>0538</v>
          </cell>
          <cell r="C204" t="str">
            <v>הצפון</v>
          </cell>
          <cell r="D204" t="str">
            <v>מועצה מקומית</v>
          </cell>
          <cell r="E204">
            <v>101.75115014471599</v>
          </cell>
          <cell r="F204" t="str">
            <v>1975</v>
          </cell>
          <cell r="G204" t="str">
            <v>0</v>
          </cell>
          <cell r="H204">
            <v>9</v>
          </cell>
          <cell r="I204" t="str">
            <v>263</v>
          </cell>
          <cell r="J204" t="str">
            <v>שפלת הגליל</v>
          </cell>
          <cell r="K204">
            <v>5.3835425255556482</v>
          </cell>
          <cell r="L204">
            <v>1371.1</v>
          </cell>
          <cell r="M204">
            <v>7381</v>
          </cell>
        </row>
        <row r="205">
          <cell r="A205" t="str">
            <v>תל מונד</v>
          </cell>
          <cell r="B205" t="str">
            <v>0154</v>
          </cell>
          <cell r="C205" t="str">
            <v>המרכז</v>
          </cell>
          <cell r="D205" t="str">
            <v>מועצה מקומית</v>
          </cell>
          <cell r="E205">
            <v>15.7640539819834</v>
          </cell>
          <cell r="F205" t="str">
            <v>1954</v>
          </cell>
          <cell r="G205" t="str">
            <v>0</v>
          </cell>
          <cell r="H205">
            <v>11</v>
          </cell>
          <cell r="I205" t="str">
            <v>457</v>
          </cell>
          <cell r="J205" t="str">
            <v>שרונים</v>
          </cell>
          <cell r="K205">
            <v>7.1268637286526548</v>
          </cell>
          <cell r="L205">
            <v>1988.6</v>
          </cell>
          <cell r="M205">
            <v>14179</v>
          </cell>
        </row>
        <row r="206">
          <cell r="A206" t="str">
            <v>תל שבע</v>
          </cell>
          <cell r="B206" t="str">
            <v>1054</v>
          </cell>
          <cell r="C206" t="str">
            <v>הדרום</v>
          </cell>
          <cell r="D206" t="str">
            <v>מועצה מקומית</v>
          </cell>
          <cell r="E206">
            <v>95.560066559369005</v>
          </cell>
          <cell r="F206" t="str">
            <v>1984</v>
          </cell>
          <cell r="G206" t="str">
            <v>0</v>
          </cell>
          <cell r="H206">
            <v>13</v>
          </cell>
          <cell r="I206" t="str">
            <v>652</v>
          </cell>
          <cell r="J206" t="str">
            <v>נגב מזרחי</v>
          </cell>
          <cell r="K206">
            <v>9.4210723286980862</v>
          </cell>
          <cell r="L206">
            <v>2355.1</v>
          </cell>
          <cell r="M206">
            <v>22187</v>
          </cell>
        </row>
        <row r="207">
          <cell r="A207" t="str">
            <v>אל קסום</v>
          </cell>
          <cell r="B207" t="str">
            <v>69</v>
          </cell>
          <cell r="C207" t="str">
            <v>הדרום</v>
          </cell>
          <cell r="D207" t="str">
            <v>מועצה אזורית</v>
          </cell>
          <cell r="E207" t="str">
            <v>-</v>
          </cell>
          <cell r="F207" t="str">
            <v>2012</v>
          </cell>
          <cell r="G207" t="str">
            <v>0</v>
          </cell>
          <cell r="H207">
            <v>10</v>
          </cell>
          <cell r="I207" t="str">
            <v>624</v>
          </cell>
          <cell r="J207" t="str">
            <v>אבו בסמה</v>
          </cell>
          <cell r="K207">
            <v>38.705390265316446</v>
          </cell>
          <cell r="L207" t="str">
            <v>..</v>
          </cell>
          <cell r="M207">
            <v>17270</v>
          </cell>
        </row>
        <row r="208">
          <cell r="A208" t="str">
            <v>אל-בטוף</v>
          </cell>
          <cell r="B208" t="str">
            <v>65</v>
          </cell>
          <cell r="C208" t="str">
            <v>הצפון</v>
          </cell>
          <cell r="D208" t="str">
            <v>מועצה אזורית</v>
          </cell>
          <cell r="E208" t="str">
            <v>-</v>
          </cell>
          <cell r="F208" t="str">
            <v>2000</v>
          </cell>
          <cell r="G208" t="str">
            <v>0</v>
          </cell>
          <cell r="H208">
            <v>8</v>
          </cell>
          <cell r="I208" t="str">
            <v>251</v>
          </cell>
          <cell r="J208" t="str">
            <v>הגליל המזרחי</v>
          </cell>
          <cell r="K208">
            <v>4.2245221722197446</v>
          </cell>
          <cell r="L208" t="str">
            <v>..</v>
          </cell>
          <cell r="M208">
            <v>8408</v>
          </cell>
        </row>
        <row r="209">
          <cell r="A209" t="str">
            <v>אלונה</v>
          </cell>
          <cell r="B209" t="str">
            <v>45</v>
          </cell>
          <cell r="C209" t="str">
            <v>חיפה</v>
          </cell>
          <cell r="D209" t="str">
            <v>מועצה אזורית</v>
          </cell>
          <cell r="E209" t="str">
            <v>-</v>
          </cell>
          <cell r="F209" t="str">
            <v>1953</v>
          </cell>
          <cell r="G209" t="str">
            <v>0</v>
          </cell>
          <cell r="H209">
            <v>9</v>
          </cell>
          <cell r="I209" t="str">
            <v>351</v>
          </cell>
          <cell r="J209" t="str">
            <v>מנשה-אלונה</v>
          </cell>
          <cell r="K209">
            <v>27.027475442589026</v>
          </cell>
          <cell r="L209" t="str">
            <v>..</v>
          </cell>
          <cell r="M209">
            <v>2275</v>
          </cell>
        </row>
        <row r="210">
          <cell r="A210" t="str">
            <v>אשכול</v>
          </cell>
          <cell r="B210" t="str">
            <v>38</v>
          </cell>
          <cell r="C210" t="str">
            <v>הדרום</v>
          </cell>
          <cell r="D210" t="str">
            <v>מועצה אזורית</v>
          </cell>
          <cell r="E210" t="str">
            <v>-</v>
          </cell>
          <cell r="F210" t="str">
            <v>1951</v>
          </cell>
          <cell r="G210" t="str">
            <v>0</v>
          </cell>
          <cell r="H210">
            <v>35</v>
          </cell>
          <cell r="I210">
            <v>651</v>
          </cell>
          <cell r="J210" t="str">
            <v>נגב מערבי</v>
          </cell>
          <cell r="K210">
            <v>737.34842289847757</v>
          </cell>
          <cell r="L210" t="str">
            <v>..</v>
          </cell>
          <cell r="M210">
            <v>15205</v>
          </cell>
        </row>
        <row r="211">
          <cell r="A211" t="str">
            <v>באר טוביה</v>
          </cell>
          <cell r="B211" t="str">
            <v>33</v>
          </cell>
          <cell r="C211" t="str">
            <v>הדרום</v>
          </cell>
          <cell r="D211" t="str">
            <v>מועצה אזורית</v>
          </cell>
          <cell r="E211" t="str">
            <v>-</v>
          </cell>
          <cell r="F211" t="str">
            <v>1950</v>
          </cell>
          <cell r="G211" t="str">
            <v>1</v>
          </cell>
          <cell r="H211">
            <v>22</v>
          </cell>
          <cell r="I211" t="str">
            <v>616</v>
          </cell>
          <cell r="J211" t="str">
            <v>באר טוביה</v>
          </cell>
          <cell r="K211">
            <v>128.20219115347663</v>
          </cell>
          <cell r="L211" t="str">
            <v>..</v>
          </cell>
          <cell r="M211">
            <v>23841</v>
          </cell>
        </row>
        <row r="212">
          <cell r="A212" t="str">
            <v>בוסתן אל-מרג'</v>
          </cell>
          <cell r="B212" t="str">
            <v>66</v>
          </cell>
          <cell r="C212" t="str">
            <v>הצפון</v>
          </cell>
          <cell r="D212" t="str">
            <v>מועצה אזורית</v>
          </cell>
          <cell r="E212" t="str">
            <v>-</v>
          </cell>
          <cell r="F212" t="str">
            <v>2000</v>
          </cell>
          <cell r="G212" t="str">
            <v>0</v>
          </cell>
          <cell r="H212">
            <v>7</v>
          </cell>
          <cell r="I212" t="str">
            <v>251</v>
          </cell>
          <cell r="J212" t="str">
            <v>הגליל המזרחי</v>
          </cell>
          <cell r="K212">
            <v>9.0015988152538871</v>
          </cell>
          <cell r="L212" t="str">
            <v>..</v>
          </cell>
          <cell r="M212">
            <v>8137</v>
          </cell>
        </row>
        <row r="213">
          <cell r="A213" t="str">
            <v>בני שמעון</v>
          </cell>
          <cell r="B213" t="str">
            <v>41</v>
          </cell>
          <cell r="C213" t="str">
            <v>הדרום</v>
          </cell>
          <cell r="D213" t="str">
            <v>מועצה אזורית</v>
          </cell>
          <cell r="E213" t="str">
            <v>-</v>
          </cell>
          <cell r="F213" t="str">
            <v>1951</v>
          </cell>
          <cell r="G213" t="str">
            <v>0</v>
          </cell>
          <cell r="H213">
            <v>15</v>
          </cell>
          <cell r="I213" t="str">
            <v>625</v>
          </cell>
          <cell r="J213" t="str">
            <v>בני שמעון</v>
          </cell>
          <cell r="K213">
            <v>370.08449066027794</v>
          </cell>
          <cell r="L213" t="str">
            <v>..</v>
          </cell>
          <cell r="M213">
            <v>11419</v>
          </cell>
        </row>
        <row r="214">
          <cell r="A214" t="str">
            <v>ברנר</v>
          </cell>
          <cell r="B214" t="str">
            <v>28</v>
          </cell>
          <cell r="C214" t="str">
            <v>המרכז</v>
          </cell>
          <cell r="D214" t="str">
            <v>מועצה אזורית</v>
          </cell>
          <cell r="E214" t="str">
            <v>-</v>
          </cell>
          <cell r="F214" t="str">
            <v>1950</v>
          </cell>
          <cell r="G214" t="str">
            <v>0</v>
          </cell>
          <cell r="H214">
            <v>16</v>
          </cell>
          <cell r="I214" t="str">
            <v>456</v>
          </cell>
          <cell r="J214" t="str">
            <v>שורקות</v>
          </cell>
          <cell r="K214">
            <v>36.918837147405647</v>
          </cell>
          <cell r="L214" t="str">
            <v>..</v>
          </cell>
          <cell r="M214">
            <v>8046</v>
          </cell>
        </row>
        <row r="215">
          <cell r="A215" t="str">
            <v>גדרות</v>
          </cell>
          <cell r="B215" t="str">
            <v>32</v>
          </cell>
          <cell r="C215" t="str">
            <v>המרכז</v>
          </cell>
          <cell r="D215" t="str">
            <v>מועצה אזורית</v>
          </cell>
          <cell r="E215" t="str">
            <v>-</v>
          </cell>
          <cell r="F215" t="str">
            <v>1953</v>
          </cell>
          <cell r="G215" t="str">
            <v>0</v>
          </cell>
          <cell r="H215">
            <v>17</v>
          </cell>
          <cell r="I215" t="str">
            <v>456</v>
          </cell>
          <cell r="J215" t="str">
            <v>שורקות</v>
          </cell>
          <cell r="K215">
            <v>13.719387111711898</v>
          </cell>
          <cell r="L215" t="str">
            <v>..</v>
          </cell>
          <cell r="M215">
            <v>5192</v>
          </cell>
        </row>
        <row r="216">
          <cell r="A216" t="str">
            <v>גולן</v>
          </cell>
          <cell r="B216" t="str">
            <v>71</v>
          </cell>
          <cell r="C216" t="str">
            <v>הצפון</v>
          </cell>
          <cell r="D216" t="str">
            <v>מועצה אזורית</v>
          </cell>
          <cell r="E216" t="str">
            <v>-</v>
          </cell>
          <cell r="F216" t="str">
            <v>1979</v>
          </cell>
          <cell r="G216" t="str">
            <v>0</v>
          </cell>
          <cell r="H216">
            <v>31</v>
          </cell>
          <cell r="I216" t="str">
            <v>219</v>
          </cell>
          <cell r="J216" t="str">
            <v>גולן</v>
          </cell>
          <cell r="K216">
            <v>1087.420617903939</v>
          </cell>
          <cell r="L216" t="str">
            <v>..</v>
          </cell>
          <cell r="M216">
            <v>19214</v>
          </cell>
        </row>
        <row r="217">
          <cell r="A217" t="str">
            <v>גוש עציון</v>
          </cell>
          <cell r="B217" t="str">
            <v>76</v>
          </cell>
          <cell r="C217" t="str">
            <v>אזור יהודה והשומרון</v>
          </cell>
          <cell r="D217" t="str">
            <v>מועצה אזורית</v>
          </cell>
          <cell r="E217" t="str">
            <v>-</v>
          </cell>
          <cell r="F217" t="str">
            <v>1980</v>
          </cell>
          <cell r="G217" t="str">
            <v>0</v>
          </cell>
          <cell r="H217">
            <v>16</v>
          </cell>
          <cell r="I217" t="str">
            <v>714</v>
          </cell>
          <cell r="J217" t="str">
            <v>גוש עציון</v>
          </cell>
          <cell r="K217" t="str">
            <v>..</v>
          </cell>
          <cell r="L217" t="str">
            <v>..</v>
          </cell>
          <cell r="M217">
            <v>25691</v>
          </cell>
        </row>
        <row r="218">
          <cell r="A218" t="str">
            <v>גזר</v>
          </cell>
          <cell r="B218" t="str">
            <v>30</v>
          </cell>
          <cell r="C218" t="str">
            <v>המרכז</v>
          </cell>
          <cell r="D218" t="str">
            <v>מועצה אזורית</v>
          </cell>
          <cell r="E218" t="str">
            <v>-</v>
          </cell>
          <cell r="F218" t="str">
            <v>1949</v>
          </cell>
          <cell r="G218" t="str">
            <v>0</v>
          </cell>
          <cell r="H218">
            <v>28</v>
          </cell>
          <cell r="I218" t="str">
            <v>426</v>
          </cell>
          <cell r="J218" t="str">
            <v>גזר</v>
          </cell>
          <cell r="K218">
            <v>121.3624976853736</v>
          </cell>
          <cell r="L218" t="str">
            <v>..</v>
          </cell>
          <cell r="M218">
            <v>27622</v>
          </cell>
        </row>
        <row r="219">
          <cell r="A219" t="str">
            <v>גן רווה</v>
          </cell>
          <cell r="B219" t="str">
            <v>27</v>
          </cell>
          <cell r="C219" t="str">
            <v>המרכז</v>
          </cell>
          <cell r="D219" t="str">
            <v>מועצה אזורית</v>
          </cell>
          <cell r="E219" t="str">
            <v>-</v>
          </cell>
          <cell r="F219" t="str">
            <v>1952</v>
          </cell>
          <cell r="G219" t="str">
            <v>1</v>
          </cell>
          <cell r="H219">
            <v>16</v>
          </cell>
          <cell r="I219" t="str">
            <v>456</v>
          </cell>
          <cell r="J219" t="str">
            <v>שורקות</v>
          </cell>
          <cell r="K219">
            <v>43.39308689044514</v>
          </cell>
          <cell r="L219" t="str">
            <v>..</v>
          </cell>
          <cell r="M219">
            <v>6585</v>
          </cell>
        </row>
        <row r="220">
          <cell r="A220" t="str">
            <v>דרום השרון</v>
          </cell>
          <cell r="B220" t="str">
            <v>20</v>
          </cell>
          <cell r="C220" t="str">
            <v>המרכז</v>
          </cell>
          <cell r="D220" t="str">
            <v>מועצה אזורית</v>
          </cell>
          <cell r="E220" t="str">
            <v>-</v>
          </cell>
          <cell r="F220" t="str">
            <v>1980</v>
          </cell>
          <cell r="G220" t="str">
            <v>0</v>
          </cell>
          <cell r="H220">
            <v>42</v>
          </cell>
          <cell r="I220" t="str">
            <v>417</v>
          </cell>
          <cell r="J220" t="str">
            <v>דרום השרון</v>
          </cell>
          <cell r="K220">
            <v>95.581577108177882</v>
          </cell>
          <cell r="L220" t="str">
            <v>..</v>
          </cell>
          <cell r="M220">
            <v>34327</v>
          </cell>
        </row>
        <row r="221">
          <cell r="A221" t="str">
            <v>הגלבוע</v>
          </cell>
          <cell r="B221" t="str">
            <v>08</v>
          </cell>
          <cell r="C221" t="str">
            <v>הצפון</v>
          </cell>
          <cell r="D221" t="str">
            <v>מועצה אזורית</v>
          </cell>
          <cell r="E221" t="str">
            <v>-</v>
          </cell>
          <cell r="F221" t="str">
            <v>1949</v>
          </cell>
          <cell r="G221" t="str">
            <v>0</v>
          </cell>
          <cell r="H221">
            <v>36</v>
          </cell>
          <cell r="I221" t="str">
            <v>204</v>
          </cell>
          <cell r="J221" t="str">
            <v>הגלבוע</v>
          </cell>
          <cell r="K221">
            <v>251.92358235732328</v>
          </cell>
          <cell r="L221" t="str">
            <v>..</v>
          </cell>
          <cell r="M221">
            <v>32165</v>
          </cell>
        </row>
        <row r="222">
          <cell r="A222" t="str">
            <v>הגליל העליון</v>
          </cell>
          <cell r="B222" t="str">
            <v>01</v>
          </cell>
          <cell r="C222" t="str">
            <v>הצפון</v>
          </cell>
          <cell r="D222" t="str">
            <v>מועצה אזורית</v>
          </cell>
          <cell r="E222" t="str">
            <v>-</v>
          </cell>
          <cell r="F222" t="str">
            <v>1950</v>
          </cell>
          <cell r="G222" t="str">
            <v>0</v>
          </cell>
          <cell r="H222">
            <v>29</v>
          </cell>
          <cell r="I222" t="str">
            <v>253</v>
          </cell>
          <cell r="J222" t="str">
            <v>הגליל העליון</v>
          </cell>
          <cell r="K222">
            <v>296.08864360442089</v>
          </cell>
          <cell r="L222" t="str">
            <v>..</v>
          </cell>
          <cell r="M222">
            <v>19440</v>
          </cell>
        </row>
        <row r="223">
          <cell r="A223" t="str">
            <v>הגליל התחתון</v>
          </cell>
          <cell r="B223" t="str">
            <v>03</v>
          </cell>
          <cell r="C223" t="str">
            <v>הצפון</v>
          </cell>
          <cell r="D223" t="str">
            <v>מועצה אזורית</v>
          </cell>
          <cell r="E223" t="str">
            <v>-</v>
          </cell>
          <cell r="F223" t="str">
            <v>1950</v>
          </cell>
          <cell r="G223" t="str">
            <v>0</v>
          </cell>
          <cell r="H223">
            <v>17</v>
          </cell>
          <cell r="I223" t="str">
            <v>206</v>
          </cell>
          <cell r="J223" t="str">
            <v>הגליל התחתון</v>
          </cell>
          <cell r="K223">
            <v>192.79919299513597</v>
          </cell>
          <cell r="L223" t="str">
            <v>..</v>
          </cell>
          <cell r="M223">
            <v>12795</v>
          </cell>
        </row>
        <row r="224">
          <cell r="A224" t="str">
            <v>הערבה התיכונה</v>
          </cell>
          <cell r="B224" t="str">
            <v>54</v>
          </cell>
          <cell r="C224" t="str">
            <v>הדרום</v>
          </cell>
          <cell r="D224" t="str">
            <v>מועצה אזורית</v>
          </cell>
          <cell r="E224" t="str">
            <v>-</v>
          </cell>
          <cell r="F224" t="str">
            <v>1976</v>
          </cell>
          <cell r="G224" t="str">
            <v>0</v>
          </cell>
          <cell r="H224">
            <v>7</v>
          </cell>
          <cell r="I224">
            <v>657</v>
          </cell>
          <cell r="J224" t="str">
            <v>הערבה התיכונה</v>
          </cell>
          <cell r="K224">
            <v>1538.1398228432092</v>
          </cell>
          <cell r="L224" t="str">
            <v>..</v>
          </cell>
          <cell r="M224">
            <v>3772</v>
          </cell>
        </row>
        <row r="225">
          <cell r="A225" t="str">
            <v>הר חברון</v>
          </cell>
          <cell r="B225" t="str">
            <v>78</v>
          </cell>
          <cell r="C225" t="str">
            <v>אזור יהודה והשומרון</v>
          </cell>
          <cell r="D225" t="str">
            <v>מועצה אזורית</v>
          </cell>
          <cell r="E225" t="str">
            <v>-</v>
          </cell>
          <cell r="F225" t="str">
            <v>1982</v>
          </cell>
          <cell r="G225" t="str">
            <v>0</v>
          </cell>
          <cell r="H225">
            <v>15</v>
          </cell>
          <cell r="I225" t="str">
            <v>715</v>
          </cell>
          <cell r="J225" t="str">
            <v>הר חברון</v>
          </cell>
          <cell r="K225" t="str">
            <v>..</v>
          </cell>
          <cell r="L225" t="str">
            <v>..</v>
          </cell>
          <cell r="M225">
            <v>10079</v>
          </cell>
        </row>
        <row r="226">
          <cell r="A226" t="str">
            <v>זבולון</v>
          </cell>
          <cell r="B226" t="str">
            <v>12</v>
          </cell>
          <cell r="C226" t="str">
            <v>חיפה</v>
          </cell>
          <cell r="D226" t="str">
            <v>מועצה אזורית</v>
          </cell>
          <cell r="E226" t="str">
            <v>-</v>
          </cell>
          <cell r="F226" t="str">
            <v>1950</v>
          </cell>
          <cell r="G226" t="str">
            <v>0</v>
          </cell>
          <cell r="H226">
            <v>17</v>
          </cell>
          <cell r="I226" t="str">
            <v>301</v>
          </cell>
          <cell r="J226" t="str">
            <v>זבולון</v>
          </cell>
          <cell r="K226">
            <v>61.045172168474679</v>
          </cell>
          <cell r="L226" t="str">
            <v>..</v>
          </cell>
          <cell r="M226">
            <v>13755</v>
          </cell>
        </row>
        <row r="227">
          <cell r="A227" t="str">
            <v>חבל אילות</v>
          </cell>
          <cell r="B227" t="str">
            <v>53</v>
          </cell>
          <cell r="C227" t="str">
            <v>הדרום</v>
          </cell>
          <cell r="D227" t="str">
            <v>מועצה אזורית</v>
          </cell>
          <cell r="E227" t="str">
            <v>-</v>
          </cell>
          <cell r="F227" t="str">
            <v>1964</v>
          </cell>
          <cell r="G227" t="str">
            <v>0</v>
          </cell>
          <cell r="H227">
            <v>13</v>
          </cell>
          <cell r="I227" t="str">
            <v>608</v>
          </cell>
          <cell r="J227" t="str">
            <v>חבל אילות</v>
          </cell>
          <cell r="K227">
            <v>2631.148376613467</v>
          </cell>
          <cell r="L227" t="str">
            <v>..</v>
          </cell>
          <cell r="M227">
            <v>4745</v>
          </cell>
        </row>
        <row r="228">
          <cell r="A228" t="str">
            <v>חבל יבנה</v>
          </cell>
          <cell r="B228" t="str">
            <v>29</v>
          </cell>
          <cell r="C228" t="str">
            <v>המרכז</v>
          </cell>
          <cell r="D228" t="str">
            <v>מועצה אזורית</v>
          </cell>
          <cell r="E228" t="str">
            <v>-</v>
          </cell>
          <cell r="F228" t="str">
            <v>1950</v>
          </cell>
          <cell r="G228" t="str">
            <v>1</v>
          </cell>
          <cell r="H228">
            <v>11</v>
          </cell>
          <cell r="I228" t="str">
            <v>456</v>
          </cell>
          <cell r="J228" t="str">
            <v>שורקות</v>
          </cell>
          <cell r="K228">
            <v>36.545363922390365</v>
          </cell>
          <cell r="L228" t="str">
            <v>..</v>
          </cell>
          <cell r="M228">
            <v>6920</v>
          </cell>
        </row>
        <row r="229">
          <cell r="A229" t="str">
            <v>חבל מודיעין</v>
          </cell>
          <cell r="B229" t="str">
            <v>25</v>
          </cell>
          <cell r="C229" t="str">
            <v>המרכז</v>
          </cell>
          <cell r="D229" t="str">
            <v>מועצה אזורית</v>
          </cell>
          <cell r="E229" t="str">
            <v>-</v>
          </cell>
          <cell r="F229" t="str">
            <v>1950</v>
          </cell>
          <cell r="G229" t="str">
            <v>0</v>
          </cell>
          <cell r="H229">
            <v>29</v>
          </cell>
          <cell r="I229" t="str">
            <v>424</v>
          </cell>
          <cell r="J229" t="str">
            <v>חבל מודיעין</v>
          </cell>
          <cell r="K229">
            <v>127.92936974682861</v>
          </cell>
          <cell r="L229" t="str">
            <v>..</v>
          </cell>
          <cell r="M229">
            <v>24107</v>
          </cell>
        </row>
        <row r="230">
          <cell r="A230" t="str">
            <v>חוף אשקלון</v>
          </cell>
          <cell r="B230" t="str">
            <v>36</v>
          </cell>
          <cell r="C230" t="str">
            <v>הדרום</v>
          </cell>
          <cell r="D230" t="str">
            <v>מועצה אזורית</v>
          </cell>
          <cell r="E230" t="str">
            <v>-</v>
          </cell>
          <cell r="F230" t="str">
            <v>1950</v>
          </cell>
          <cell r="G230" t="str">
            <v>1</v>
          </cell>
          <cell r="H230">
            <v>20</v>
          </cell>
          <cell r="I230" t="str">
            <v>633</v>
          </cell>
          <cell r="J230" t="str">
            <v>חוף אשקלון</v>
          </cell>
          <cell r="K230">
            <v>180.64700616613774</v>
          </cell>
          <cell r="L230" t="str">
            <v>..</v>
          </cell>
          <cell r="M230">
            <v>19295</v>
          </cell>
        </row>
        <row r="231">
          <cell r="A231" t="str">
            <v>חוף הכרמל</v>
          </cell>
          <cell r="B231" t="str">
            <v>15</v>
          </cell>
          <cell r="C231" t="str">
            <v>חיפה</v>
          </cell>
          <cell r="D231" t="str">
            <v>מועצה אזורית</v>
          </cell>
          <cell r="E231" t="str">
            <v>-</v>
          </cell>
          <cell r="F231" t="str">
            <v>1951</v>
          </cell>
          <cell r="G231" t="str">
            <v>1</v>
          </cell>
          <cell r="H231">
            <v>33</v>
          </cell>
          <cell r="I231" t="str">
            <v>303</v>
          </cell>
          <cell r="J231" t="str">
            <v>חוף הכרמל</v>
          </cell>
          <cell r="K231">
            <v>194.87207728929852</v>
          </cell>
          <cell r="L231" t="str">
            <v>..</v>
          </cell>
          <cell r="M231">
            <v>35553</v>
          </cell>
        </row>
        <row r="232">
          <cell r="A232" t="str">
            <v>חוף השרון</v>
          </cell>
          <cell r="B232" t="str">
            <v>19</v>
          </cell>
          <cell r="C232" t="str">
            <v>המרכז</v>
          </cell>
          <cell r="D232" t="str">
            <v>מועצה אזורית</v>
          </cell>
          <cell r="E232" t="str">
            <v>-</v>
          </cell>
          <cell r="F232" t="str">
            <v>1949</v>
          </cell>
          <cell r="G232" t="str">
            <v>1</v>
          </cell>
          <cell r="H232">
            <v>13</v>
          </cell>
          <cell r="I232" t="str">
            <v>401</v>
          </cell>
          <cell r="J232" t="str">
            <v>חוף השרון</v>
          </cell>
          <cell r="K232">
            <v>50.021721608473733</v>
          </cell>
          <cell r="L232" t="str">
            <v>..</v>
          </cell>
          <cell r="M232">
            <v>14872</v>
          </cell>
        </row>
        <row r="233">
          <cell r="A233" t="str">
            <v>יואב</v>
          </cell>
          <cell r="B233" t="str">
            <v>35</v>
          </cell>
          <cell r="C233" t="str">
            <v>הדרום</v>
          </cell>
          <cell r="D233" t="str">
            <v>מועצה אזורית</v>
          </cell>
          <cell r="E233" t="str">
            <v>-</v>
          </cell>
          <cell r="F233" t="str">
            <v>1952</v>
          </cell>
          <cell r="G233" t="str">
            <v>0</v>
          </cell>
          <cell r="H233">
            <v>24</v>
          </cell>
          <cell r="I233" t="str">
            <v>632</v>
          </cell>
          <cell r="J233" t="str">
            <v>יואב</v>
          </cell>
          <cell r="K233">
            <v>198.65592075225157</v>
          </cell>
          <cell r="L233" t="str">
            <v>..</v>
          </cell>
          <cell r="M233">
            <v>9197</v>
          </cell>
        </row>
        <row r="234">
          <cell r="A234" t="str">
            <v>לב השרון</v>
          </cell>
          <cell r="B234" t="str">
            <v>18</v>
          </cell>
          <cell r="C234" t="str">
            <v>המרכז</v>
          </cell>
          <cell r="D234" t="str">
            <v>מועצה אזורית</v>
          </cell>
          <cell r="E234" t="str">
            <v>-</v>
          </cell>
          <cell r="F234" t="str">
            <v>1984</v>
          </cell>
          <cell r="G234" t="str">
            <v>0</v>
          </cell>
          <cell r="H234">
            <v>18</v>
          </cell>
          <cell r="I234" t="str">
            <v>412</v>
          </cell>
          <cell r="J234" t="str">
            <v>לב השרון</v>
          </cell>
          <cell r="K234">
            <v>54.891545872217705</v>
          </cell>
          <cell r="L234" t="str">
            <v>..</v>
          </cell>
          <cell r="M234">
            <v>23672</v>
          </cell>
        </row>
        <row r="235">
          <cell r="A235" t="str">
            <v>לכיש</v>
          </cell>
          <cell r="B235" t="str">
            <v>50</v>
          </cell>
          <cell r="C235" t="str">
            <v>הדרום</v>
          </cell>
          <cell r="D235" t="str">
            <v>מועצה אזורית</v>
          </cell>
          <cell r="E235" t="str">
            <v>-</v>
          </cell>
          <cell r="F235" t="str">
            <v>1956</v>
          </cell>
          <cell r="G235" t="str">
            <v>0</v>
          </cell>
          <cell r="H235">
            <v>19</v>
          </cell>
          <cell r="I235" t="str">
            <v>634</v>
          </cell>
          <cell r="J235" t="str">
            <v>לכיש</v>
          </cell>
          <cell r="K235">
            <v>378.96107191776287</v>
          </cell>
          <cell r="L235" t="str">
            <v>..</v>
          </cell>
          <cell r="M235">
            <v>13778</v>
          </cell>
        </row>
        <row r="236">
          <cell r="A236" t="str">
            <v>מבואות החרמון</v>
          </cell>
          <cell r="B236" t="str">
            <v>55</v>
          </cell>
          <cell r="C236" t="str">
            <v>הצפון</v>
          </cell>
          <cell r="D236" t="str">
            <v>מועצה אזורית</v>
          </cell>
          <cell r="E236" t="str">
            <v>-</v>
          </cell>
          <cell r="F236" t="str">
            <v>1981</v>
          </cell>
          <cell r="G236" t="str">
            <v>0</v>
          </cell>
          <cell r="H236">
            <v>13</v>
          </cell>
          <cell r="I236" t="str">
            <v>253</v>
          </cell>
          <cell r="J236" t="str">
            <v>הגליל העליון</v>
          </cell>
          <cell r="K236">
            <v>134.81636241449817</v>
          </cell>
          <cell r="L236" t="str">
            <v>..</v>
          </cell>
          <cell r="M236">
            <v>7564</v>
          </cell>
        </row>
        <row r="237">
          <cell r="A237" t="str">
            <v>מגידו</v>
          </cell>
          <cell r="B237" t="str">
            <v>13</v>
          </cell>
          <cell r="C237" t="str">
            <v>הצפון</v>
          </cell>
          <cell r="D237" t="str">
            <v>מועצה אזורית</v>
          </cell>
          <cell r="E237" t="str">
            <v>-</v>
          </cell>
          <cell r="F237" t="str">
            <v>1954</v>
          </cell>
          <cell r="G237" t="str">
            <v>0</v>
          </cell>
          <cell r="H237">
            <v>13</v>
          </cell>
          <cell r="I237" t="str">
            <v>254</v>
          </cell>
          <cell r="J237" t="str">
            <v>יזרעאלים</v>
          </cell>
          <cell r="K237">
            <v>173.26348894257029</v>
          </cell>
          <cell r="L237" t="str">
            <v>..</v>
          </cell>
          <cell r="M237">
            <v>12200</v>
          </cell>
        </row>
        <row r="238">
          <cell r="A238" t="str">
            <v>מגילות ים המלח</v>
          </cell>
          <cell r="B238" t="str">
            <v>74</v>
          </cell>
          <cell r="C238" t="str">
            <v>אזור יהודה והשומרון</v>
          </cell>
          <cell r="D238" t="str">
            <v>מועצה אזורית</v>
          </cell>
          <cell r="E238" t="str">
            <v>-</v>
          </cell>
          <cell r="F238" t="str">
            <v>1981</v>
          </cell>
          <cell r="G238" t="str">
            <v>0</v>
          </cell>
          <cell r="H238">
            <v>11</v>
          </cell>
          <cell r="I238" t="str">
            <v>713</v>
          </cell>
          <cell r="J238" t="str">
            <v>מגילות</v>
          </cell>
          <cell r="K238" t="str">
            <v>..</v>
          </cell>
          <cell r="L238" t="str">
            <v>..</v>
          </cell>
          <cell r="M238">
            <v>2057</v>
          </cell>
        </row>
        <row r="239">
          <cell r="A239" t="str">
            <v>מטה אשר</v>
          </cell>
          <cell r="B239" t="str">
            <v>04</v>
          </cell>
          <cell r="C239" t="str">
            <v>הצפון</v>
          </cell>
          <cell r="D239" t="str">
            <v>מועצה אזורית</v>
          </cell>
          <cell r="E239" t="str">
            <v>-</v>
          </cell>
          <cell r="F239" t="str">
            <v>1982</v>
          </cell>
          <cell r="G239" t="str">
            <v>1</v>
          </cell>
          <cell r="H239">
            <v>33</v>
          </cell>
          <cell r="I239" t="str">
            <v>201</v>
          </cell>
          <cell r="J239" t="str">
            <v>חבל אשר</v>
          </cell>
          <cell r="K239">
            <v>215.47644097755358</v>
          </cell>
          <cell r="L239" t="str">
            <v>..</v>
          </cell>
          <cell r="M239">
            <v>30846</v>
          </cell>
        </row>
        <row r="240">
          <cell r="A240" t="str">
            <v>מטה בנימין</v>
          </cell>
          <cell r="B240" t="str">
            <v>73</v>
          </cell>
          <cell r="C240" t="str">
            <v>אזור יהודה והשומרון</v>
          </cell>
          <cell r="D240" t="str">
            <v>מועצה אזורית</v>
          </cell>
          <cell r="E240" t="str">
            <v>-</v>
          </cell>
          <cell r="F240" t="str">
            <v>1980</v>
          </cell>
          <cell r="G240" t="str">
            <v>0</v>
          </cell>
          <cell r="H240">
            <v>30</v>
          </cell>
          <cell r="I240" t="str">
            <v>711</v>
          </cell>
          <cell r="J240" t="str">
            <v>מטה בנימין</v>
          </cell>
          <cell r="K240" t="str">
            <v>..</v>
          </cell>
          <cell r="L240" t="str">
            <v>..</v>
          </cell>
          <cell r="M240">
            <v>73497</v>
          </cell>
        </row>
        <row r="241">
          <cell r="A241" t="str">
            <v>מטה יהודה</v>
          </cell>
          <cell r="B241" t="str">
            <v>26</v>
          </cell>
          <cell r="C241" t="str">
            <v>ירושלים</v>
          </cell>
          <cell r="D241" t="str">
            <v>מועצה אזורית</v>
          </cell>
          <cell r="E241" t="str">
            <v>-</v>
          </cell>
          <cell r="F241" t="str">
            <v>1964</v>
          </cell>
          <cell r="G241" t="str">
            <v>0</v>
          </cell>
          <cell r="H241">
            <v>59</v>
          </cell>
          <cell r="I241" t="str">
            <v>151</v>
          </cell>
          <cell r="J241" t="str">
            <v>מטה יהודה</v>
          </cell>
          <cell r="K241">
            <v>480.84491181764554</v>
          </cell>
          <cell r="L241" t="str">
            <v>..</v>
          </cell>
          <cell r="M241">
            <v>62442</v>
          </cell>
        </row>
        <row r="242">
          <cell r="A242" t="str">
            <v>מנשה</v>
          </cell>
          <cell r="B242" t="str">
            <v>14</v>
          </cell>
          <cell r="C242" t="str">
            <v>חיפה</v>
          </cell>
          <cell r="D242" t="str">
            <v>מועצה אזורית</v>
          </cell>
          <cell r="E242" t="str">
            <v>-</v>
          </cell>
          <cell r="F242" t="str">
            <v>1950</v>
          </cell>
          <cell r="G242" t="str">
            <v>0</v>
          </cell>
          <cell r="H242">
            <v>43</v>
          </cell>
          <cell r="I242" t="str">
            <v>351</v>
          </cell>
          <cell r="J242" t="str">
            <v>מנשה-אלונה</v>
          </cell>
          <cell r="K242">
            <v>111.63389695269734</v>
          </cell>
          <cell r="L242" t="str">
            <v>..</v>
          </cell>
          <cell r="M242">
            <v>21820</v>
          </cell>
        </row>
        <row r="243">
          <cell r="A243" t="str">
            <v>מעלה יוסף</v>
          </cell>
          <cell r="B243" t="str">
            <v>52</v>
          </cell>
          <cell r="C243" t="str">
            <v>הצפון</v>
          </cell>
          <cell r="D243" t="str">
            <v>מועצה אזורית</v>
          </cell>
          <cell r="E243" t="str">
            <v>-</v>
          </cell>
          <cell r="F243" t="str">
            <v>1957</v>
          </cell>
          <cell r="G243" t="str">
            <v>0</v>
          </cell>
          <cell r="H243">
            <v>22</v>
          </cell>
          <cell r="I243" t="str">
            <v>255</v>
          </cell>
          <cell r="J243" t="str">
            <v>מעלה הגליל</v>
          </cell>
          <cell r="K243">
            <v>93.422736030445407</v>
          </cell>
          <cell r="L243" t="str">
            <v>..</v>
          </cell>
          <cell r="M243">
            <v>11605</v>
          </cell>
        </row>
        <row r="244">
          <cell r="A244" t="str">
            <v>מרום הגליל</v>
          </cell>
          <cell r="B244" t="str">
            <v>02</v>
          </cell>
          <cell r="C244" t="str">
            <v>הצפון</v>
          </cell>
          <cell r="D244" t="str">
            <v>מועצה אזורית</v>
          </cell>
          <cell r="E244" t="str">
            <v>-</v>
          </cell>
          <cell r="F244" t="str">
            <v>1950</v>
          </cell>
          <cell r="G244" t="str">
            <v>0</v>
          </cell>
          <cell r="H244">
            <v>46</v>
          </cell>
          <cell r="I244" t="str">
            <v>209</v>
          </cell>
          <cell r="J244" t="str">
            <v>מרום הגליל</v>
          </cell>
          <cell r="K244">
            <v>178.02719812183835</v>
          </cell>
          <cell r="L244" t="str">
            <v>..</v>
          </cell>
          <cell r="M244">
            <v>15892</v>
          </cell>
        </row>
        <row r="245">
          <cell r="A245" t="str">
            <v>מרחבים</v>
          </cell>
          <cell r="B245" t="str">
            <v>42</v>
          </cell>
          <cell r="C245" t="str">
            <v>הדרום</v>
          </cell>
          <cell r="D245" t="str">
            <v>מועצה אזורית</v>
          </cell>
          <cell r="E245" t="str">
            <v>-</v>
          </cell>
          <cell r="F245" t="str">
            <v>1951</v>
          </cell>
          <cell r="G245" t="str">
            <v>0</v>
          </cell>
          <cell r="H245">
            <v>15</v>
          </cell>
          <cell r="I245">
            <v>651</v>
          </cell>
          <cell r="J245" t="str">
            <v>נגב מערבי</v>
          </cell>
          <cell r="K245">
            <v>490.10501905818074</v>
          </cell>
          <cell r="L245" t="str">
            <v>..</v>
          </cell>
          <cell r="M245">
            <v>14605</v>
          </cell>
        </row>
        <row r="246">
          <cell r="A246" t="str">
            <v>משגב</v>
          </cell>
          <cell r="B246" t="str">
            <v>56</v>
          </cell>
          <cell r="C246" t="str">
            <v>הצפון</v>
          </cell>
          <cell r="D246" t="str">
            <v>מועצה אזורית</v>
          </cell>
          <cell r="E246" t="str">
            <v>-</v>
          </cell>
          <cell r="F246" t="str">
            <v>1982</v>
          </cell>
          <cell r="G246" t="str">
            <v>0</v>
          </cell>
          <cell r="H246">
            <v>35</v>
          </cell>
          <cell r="I246" t="str">
            <v>205</v>
          </cell>
          <cell r="J246" t="str">
            <v>משגב</v>
          </cell>
          <cell r="K246">
            <v>164.0934831381287</v>
          </cell>
          <cell r="L246" t="str">
            <v>..</v>
          </cell>
          <cell r="M246">
            <v>30192</v>
          </cell>
        </row>
        <row r="247">
          <cell r="A247" t="str">
            <v>נווה מדבר</v>
          </cell>
          <cell r="B247" t="str">
            <v>68</v>
          </cell>
          <cell r="C247" t="str">
            <v>הדרום</v>
          </cell>
          <cell r="D247" t="str">
            <v>מועצה אזורית</v>
          </cell>
          <cell r="E247" t="str">
            <v>-</v>
          </cell>
          <cell r="F247" t="str">
            <v>2012</v>
          </cell>
          <cell r="G247" t="str">
            <v>0</v>
          </cell>
          <cell r="H247">
            <v>4</v>
          </cell>
          <cell r="I247" t="str">
            <v>624</v>
          </cell>
          <cell r="J247" t="str">
            <v>אבו בסמה</v>
          </cell>
          <cell r="K247">
            <v>32.721008496925386</v>
          </cell>
          <cell r="L247" t="str">
            <v>..</v>
          </cell>
          <cell r="M247">
            <v>13309</v>
          </cell>
        </row>
        <row r="248">
          <cell r="A248" t="str">
            <v>נחל שורק</v>
          </cell>
          <cell r="B248" t="str">
            <v>31</v>
          </cell>
          <cell r="C248" t="str">
            <v>המרכז</v>
          </cell>
          <cell r="D248" t="str">
            <v>מועצה אזורית</v>
          </cell>
          <cell r="E248" t="str">
            <v>-</v>
          </cell>
          <cell r="F248" t="str">
            <v>1950</v>
          </cell>
          <cell r="G248" t="str">
            <v>0</v>
          </cell>
          <cell r="H248">
            <v>8</v>
          </cell>
          <cell r="I248" t="str">
            <v>456</v>
          </cell>
          <cell r="J248" t="str">
            <v>שורקות</v>
          </cell>
          <cell r="K248">
            <v>28.32436926040295</v>
          </cell>
          <cell r="L248" t="str">
            <v>..</v>
          </cell>
          <cell r="M248">
            <v>10189</v>
          </cell>
        </row>
        <row r="249">
          <cell r="A249" t="str">
            <v>עמק הירדן</v>
          </cell>
          <cell r="B249" t="str">
            <v>06</v>
          </cell>
          <cell r="C249" t="str">
            <v>הצפון</v>
          </cell>
          <cell r="D249" t="str">
            <v>מועצה אזורית</v>
          </cell>
          <cell r="E249" t="str">
            <v>-</v>
          </cell>
          <cell r="F249" t="str">
            <v>1949</v>
          </cell>
          <cell r="G249" t="str">
            <v>0</v>
          </cell>
          <cell r="H249">
            <v>25</v>
          </cell>
          <cell r="I249" t="str">
            <v>712</v>
          </cell>
          <cell r="J249" t="str">
            <v>ערבות הירדן</v>
          </cell>
          <cell r="K249">
            <v>185.70017967414296</v>
          </cell>
          <cell r="L249" t="str">
            <v>..</v>
          </cell>
          <cell r="M249">
            <v>14390</v>
          </cell>
        </row>
        <row r="250">
          <cell r="A250" t="str">
            <v>עמק המעיינות</v>
          </cell>
          <cell r="B250" t="str">
            <v>07</v>
          </cell>
          <cell r="C250" t="str">
            <v>הצפון</v>
          </cell>
          <cell r="D250" t="str">
            <v>מועצה אזורית</v>
          </cell>
          <cell r="E250" t="str">
            <v>-</v>
          </cell>
          <cell r="F250" t="str">
            <v>..</v>
          </cell>
          <cell r="G250" t="str">
            <v>0</v>
          </cell>
          <cell r="H250">
            <v>23</v>
          </cell>
          <cell r="I250" t="str">
            <v>202</v>
          </cell>
          <cell r="J250" t="str">
            <v>עמק המעיינות</v>
          </cell>
          <cell r="K250">
            <v>245.66862161481137</v>
          </cell>
          <cell r="L250" t="str">
            <v>..</v>
          </cell>
          <cell r="M250">
            <v>14377</v>
          </cell>
        </row>
        <row r="251">
          <cell r="A251" t="str">
            <v>עמק חפר</v>
          </cell>
          <cell r="B251" t="str">
            <v>16</v>
          </cell>
          <cell r="C251" t="str">
            <v>המרכז</v>
          </cell>
          <cell r="D251" t="str">
            <v>מועצה אזורית</v>
          </cell>
          <cell r="E251" t="str">
            <v>-</v>
          </cell>
          <cell r="F251" t="str">
            <v>1940</v>
          </cell>
          <cell r="G251" t="str">
            <v>1</v>
          </cell>
          <cell r="H251">
            <v>46</v>
          </cell>
          <cell r="I251" t="str">
            <v>409</v>
          </cell>
          <cell r="J251" t="str">
            <v>עמק חפר</v>
          </cell>
          <cell r="K251">
            <v>129.97710390474401</v>
          </cell>
          <cell r="L251" t="str">
            <v>..</v>
          </cell>
          <cell r="M251">
            <v>42880</v>
          </cell>
        </row>
        <row r="252">
          <cell r="A252" t="str">
            <v>עמק יזרעאל</v>
          </cell>
          <cell r="B252" t="str">
            <v>09</v>
          </cell>
          <cell r="C252" t="str">
            <v>הצפון</v>
          </cell>
          <cell r="D252" t="str">
            <v>מועצה אזורית</v>
          </cell>
          <cell r="E252" t="str">
            <v>-</v>
          </cell>
          <cell r="F252" t="str">
            <v>1980</v>
          </cell>
          <cell r="G252" t="str">
            <v>0</v>
          </cell>
          <cell r="H252">
            <v>44</v>
          </cell>
          <cell r="I252" t="str">
            <v>254</v>
          </cell>
          <cell r="J252" t="str">
            <v>יזרעאלים</v>
          </cell>
          <cell r="K252">
            <v>331.15273843051483</v>
          </cell>
          <cell r="L252" t="str">
            <v>..</v>
          </cell>
          <cell r="M252">
            <v>40146</v>
          </cell>
        </row>
        <row r="253">
          <cell r="A253" t="str">
            <v>ערבות הירדן</v>
          </cell>
          <cell r="B253" t="str">
            <v>75</v>
          </cell>
          <cell r="C253" t="str">
            <v>אזור יהודה והשומרון</v>
          </cell>
          <cell r="D253" t="str">
            <v>מועצה אזורית</v>
          </cell>
          <cell r="E253" t="str">
            <v>-</v>
          </cell>
          <cell r="F253" t="str">
            <v>1979</v>
          </cell>
          <cell r="G253" t="str">
            <v>0</v>
          </cell>
          <cell r="H253">
            <v>20</v>
          </cell>
          <cell r="I253">
            <v>712</v>
          </cell>
          <cell r="J253" t="str">
            <v>ערבות הירדן</v>
          </cell>
          <cell r="K253" t="str">
            <v>..</v>
          </cell>
          <cell r="L253" t="str">
            <v>..</v>
          </cell>
          <cell r="M253">
            <v>6133</v>
          </cell>
        </row>
        <row r="254">
          <cell r="A254" t="str">
            <v>רמת נגב</v>
          </cell>
          <cell r="B254" t="str">
            <v>48</v>
          </cell>
          <cell r="C254" t="str">
            <v>הדרום</v>
          </cell>
          <cell r="D254" t="str">
            <v>מועצה אזורית</v>
          </cell>
          <cell r="E254" t="str">
            <v>-</v>
          </cell>
          <cell r="F254" t="str">
            <v>1954</v>
          </cell>
          <cell r="G254" t="str">
            <v>0</v>
          </cell>
          <cell r="H254">
            <v>15</v>
          </cell>
          <cell r="I254" t="str">
            <v>620</v>
          </cell>
          <cell r="J254" t="str">
            <v>רמת הנגב</v>
          </cell>
          <cell r="K254">
            <v>4088.5300295493548</v>
          </cell>
          <cell r="L254" t="str">
            <v>..</v>
          </cell>
          <cell r="M254">
            <v>8558</v>
          </cell>
        </row>
        <row r="255">
          <cell r="A255" t="str">
            <v>שדות דן</v>
          </cell>
          <cell r="B255" t="str">
            <v>40</v>
          </cell>
          <cell r="C255" t="str">
            <v>המרכז</v>
          </cell>
          <cell r="D255" t="str">
            <v>מועצה אזורית</v>
          </cell>
          <cell r="E255" t="str">
            <v>-</v>
          </cell>
          <cell r="F255" t="str">
            <v>1952</v>
          </cell>
          <cell r="G255" t="str">
            <v>0</v>
          </cell>
          <cell r="H255">
            <v>15</v>
          </cell>
          <cell r="I255" t="str">
            <v>425</v>
          </cell>
          <cell r="J255" t="str">
            <v>שדות דן</v>
          </cell>
          <cell r="K255">
            <v>29.795969836123124</v>
          </cell>
          <cell r="L255" t="str">
            <v>..</v>
          </cell>
          <cell r="M255">
            <v>15987</v>
          </cell>
        </row>
        <row r="256">
          <cell r="A256" t="str">
            <v>שדות נגב</v>
          </cell>
          <cell r="B256" t="str">
            <v>39</v>
          </cell>
          <cell r="C256" t="str">
            <v>הדרום</v>
          </cell>
          <cell r="D256" t="str">
            <v>מועצה אזורית</v>
          </cell>
          <cell r="E256" t="str">
            <v>-</v>
          </cell>
          <cell r="F256" t="str">
            <v>1951</v>
          </cell>
          <cell r="G256" t="str">
            <v>0</v>
          </cell>
          <cell r="H256">
            <v>16</v>
          </cell>
          <cell r="I256">
            <v>651</v>
          </cell>
          <cell r="J256" t="str">
            <v>נגב מערבי</v>
          </cell>
          <cell r="K256">
            <v>113.4714828000494</v>
          </cell>
          <cell r="L256" t="str">
            <v>..</v>
          </cell>
          <cell r="M256">
            <v>11062</v>
          </cell>
        </row>
        <row r="257">
          <cell r="A257" t="str">
            <v>שומרון</v>
          </cell>
          <cell r="B257" t="str">
            <v>72</v>
          </cell>
          <cell r="C257" t="str">
            <v>אזור יהודה והשומרון</v>
          </cell>
          <cell r="D257" t="str">
            <v>מועצה אזורית</v>
          </cell>
          <cell r="E257" t="str">
            <v>-</v>
          </cell>
          <cell r="F257" t="str">
            <v>1979</v>
          </cell>
          <cell r="G257" t="str">
            <v>0</v>
          </cell>
          <cell r="H257">
            <v>30</v>
          </cell>
          <cell r="I257" t="str">
            <v>710</v>
          </cell>
          <cell r="J257" t="str">
            <v>שומרון</v>
          </cell>
          <cell r="K257" t="str">
            <v>..</v>
          </cell>
          <cell r="L257" t="str">
            <v>..</v>
          </cell>
          <cell r="M257">
            <v>49957</v>
          </cell>
        </row>
        <row r="258">
          <cell r="A258" t="str">
            <v>שער הנגב</v>
          </cell>
          <cell r="B258" t="str">
            <v>37</v>
          </cell>
          <cell r="C258" t="str">
            <v>הדרום</v>
          </cell>
          <cell r="D258" t="str">
            <v>מועצה אזורית</v>
          </cell>
          <cell r="E258" t="str">
            <v>-</v>
          </cell>
          <cell r="F258" t="str">
            <v>1950</v>
          </cell>
          <cell r="G258" t="str">
            <v>0</v>
          </cell>
          <cell r="H258">
            <v>11</v>
          </cell>
          <cell r="I258">
            <v>651</v>
          </cell>
          <cell r="J258" t="str">
            <v>נגב מערבי</v>
          </cell>
          <cell r="K258">
            <v>176.15796150398407</v>
          </cell>
          <cell r="L258" t="str">
            <v>..</v>
          </cell>
          <cell r="M258">
            <v>9071</v>
          </cell>
        </row>
        <row r="259">
          <cell r="A259" t="str">
            <v>שפיר</v>
          </cell>
          <cell r="B259" t="str">
            <v>34</v>
          </cell>
          <cell r="C259" t="str">
            <v>הדרום</v>
          </cell>
          <cell r="D259" t="str">
            <v>מועצה אזורית</v>
          </cell>
          <cell r="E259" t="str">
            <v>-</v>
          </cell>
          <cell r="F259" t="str">
            <v>1950</v>
          </cell>
          <cell r="G259" t="str">
            <v>0</v>
          </cell>
          <cell r="H259">
            <v>15</v>
          </cell>
          <cell r="I259" t="str">
            <v>631</v>
          </cell>
          <cell r="J259" t="str">
            <v>שפיר</v>
          </cell>
          <cell r="K259">
            <v>81.696426197519344</v>
          </cell>
          <cell r="L259" t="str">
            <v>..</v>
          </cell>
          <cell r="M259">
            <v>12853</v>
          </cell>
        </row>
        <row r="260">
          <cell r="A260" t="str">
            <v>תמר</v>
          </cell>
          <cell r="B260" t="str">
            <v>51</v>
          </cell>
          <cell r="C260" t="str">
            <v>הדרום</v>
          </cell>
          <cell r="D260" t="str">
            <v>מועצה אזורית</v>
          </cell>
          <cell r="E260" t="str">
            <v>-</v>
          </cell>
          <cell r="F260" t="str">
            <v>1956</v>
          </cell>
          <cell r="G260" t="str">
            <v>0</v>
          </cell>
          <cell r="H260">
            <v>9</v>
          </cell>
          <cell r="I260" t="str">
            <v>656</v>
          </cell>
          <cell r="J260" t="str">
            <v>תמר</v>
          </cell>
          <cell r="K260">
            <v>1623.0298704058887</v>
          </cell>
          <cell r="L260" t="str">
            <v>..</v>
          </cell>
          <cell r="M260">
            <v>1572</v>
          </cell>
        </row>
      </sheetData>
      <sheetData sheetId="2"/>
      <sheetData sheetId="3"/>
      <sheetData sheetId="4"/>
      <sheetData sheetId="5"/>
    </sheetDataSet>
  </externalBook>
</externalLink>
</file>

<file path=xl/tables/table1.xml><?xml version="1.0" encoding="utf-8"?>
<table xmlns="http://schemas.openxmlformats.org/spreadsheetml/2006/main" id="2" name="טבלה2" displayName="טבלה2" ref="A1:H67" totalsRowShown="0" headerRowDxfId="15" dataDxfId="14" tableBorderDxfId="13">
  <autoFilter ref="A1:H67"/>
  <sortState ref="A2:H67">
    <sortCondition ref="A1:A67"/>
  </sortState>
  <tableColumns count="8">
    <tableColumn id="1" name="שם רשות (גוף נתמך)" dataDxfId="12"/>
    <tableColumn id="2" name="אוכלוסייה" dataDxfId="11"/>
    <tableColumn id="3" name="גובה מענק " dataDxfId="10"/>
    <tableColumn id="4" name="אחוז מענק - התייעלות" dataDxfId="9"/>
    <tableColumn id="5" name="אחוז מענק - מתחדשות" dataDxfId="8"/>
    <tableColumn id="6" name="דמי ניהול" dataDxfId="7"/>
    <tableColumn id="7" name="אחוז מכלל מענק - התייעלות" dataDxfId="6"/>
    <tableColumn id="8" name="אחוז מכלל מענק - מתחדשות" dataDxfId="5"/>
  </tableColumns>
  <tableStyleInfo name="TableStyleMedium2" showFirstColumn="0" showLastColumn="0" showRowStripes="1" showColumnStripes="0"/>
</table>
</file>

<file path=xl/tables/table2.xml><?xml version="1.0" encoding="utf-8"?>
<table xmlns="http://schemas.openxmlformats.org/spreadsheetml/2006/main" id="3" name="טבלה3" displayName="טבלה3" ref="P1:Q10" totalsRowShown="0" dataDxfId="4">
  <autoFilter ref="P1:Q10"/>
  <tableColumns count="2">
    <tableColumn id="1" name="סוג פרויקט" dataDxfId="3"/>
    <tableColumn id="2" name="מקדם חיסכון\ ייצור" dataDxfId="2"/>
  </tableColumns>
  <tableStyleInfo name="TableStyleMedium2" showFirstColumn="0" showLastColumn="0" showRowStripes="1" showColumnStripes="0"/>
</table>
</file>

<file path=xl/tables/table3.xml><?xml version="1.0" encoding="utf-8"?>
<table xmlns="http://schemas.openxmlformats.org/spreadsheetml/2006/main" id="4" name="טבלה4" displayName="טבלה4" ref="L1:N5" totalsRowShown="0">
  <autoFilter ref="L1:N5"/>
  <tableColumns count="3">
    <tableColumn id="3" name="שם בתא"/>
    <tableColumn id="1" name="תחום"/>
    <tableColumn id="2" name="אחוז מענק"/>
  </tableColumns>
  <tableStyleInfo name="TableStyleMedium2" showFirstColumn="0" showLastColumn="0" showRowStripes="1" showColumnStripes="0"/>
</table>
</file>

<file path=xl/tables/table4.xml><?xml version="1.0" encoding="utf-8"?>
<table xmlns="http://schemas.openxmlformats.org/spreadsheetml/2006/main" id="1" name="טבלה1" displayName="טבלה1" ref="J36:J38" totalsRowShown="0">
  <autoFilter ref="J36:J38"/>
  <tableColumns count="1">
    <tableColumn id="1" name="אחוזי פרויקט">
      <calculatedColumnFormula>VLOOKUP('תכנית ראשונית קול קורא 24_20'!M3,מקרא!A:H,5,0)</calculatedColumnFormula>
    </tableColumn>
  </tableColumns>
  <tableStyleInfo name="TableStyleMedium2" showFirstColumn="0" showLastColumn="0" showRowStripes="1" showColumnStripes="0"/>
</table>
</file>

<file path=xl/tables/table5.xml><?xml version="1.0" encoding="utf-8"?>
<table xmlns="http://schemas.openxmlformats.org/spreadsheetml/2006/main" id="5" name="טבלה5" displayName="טבלה5" ref="J1:J29" totalsRowShown="0" headerRowDxfId="1" headerRowBorderDxfId="0">
  <autoFilter ref="J1:J29"/>
  <sortState ref="J2:J30">
    <sortCondition ref="J1:J30"/>
  </sortState>
  <tableColumns count="1">
    <tableColumn id="1" name="שם רשות (גוף מבקש)"/>
  </tableColumns>
  <tableStyleInfo name="TableStyleMedium2" showFirstColumn="0" showLastColumn="0" showRowStripes="1" showColumnStripes="0"/>
</table>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
  <sheetViews>
    <sheetView showGridLines="0" rightToLeft="1" tabSelected="1" zoomScale="85" zoomScaleNormal="85" workbookViewId="0">
      <selection activeCell="I19" sqref="I19"/>
    </sheetView>
  </sheetViews>
  <sheetFormatPr defaultRowHeight="14.25" x14ac:dyDescent="0.2"/>
  <cols>
    <col min="6" max="6" width="8.625" customWidth="1"/>
    <col min="7" max="7" width="4.25" customWidth="1"/>
    <col min="8" max="8" width="29.375" customWidth="1"/>
    <col min="9" max="9" width="29.625" customWidth="1"/>
    <col min="10" max="11" width="22.5" customWidth="1"/>
    <col min="12" max="12" width="35.75" customWidth="1"/>
    <col min="13" max="13" width="28.875" customWidth="1"/>
    <col min="14" max="14" width="29" customWidth="1"/>
    <col min="15" max="15" width="28.5" customWidth="1"/>
    <col min="16" max="16" width="29.5" customWidth="1"/>
  </cols>
  <sheetData>
    <row r="1" spans="1:16" ht="28.9" customHeight="1" x14ac:dyDescent="0.2">
      <c r="A1" s="65" t="s">
        <v>169</v>
      </c>
      <c r="B1" s="65"/>
      <c r="C1" s="65"/>
      <c r="D1" s="65"/>
      <c r="E1" s="65"/>
      <c r="F1" s="65"/>
      <c r="G1" s="65"/>
      <c r="H1" s="65"/>
      <c r="I1" s="65"/>
      <c r="J1" s="65"/>
      <c r="K1" s="65"/>
      <c r="L1" s="65"/>
      <c r="M1" s="65"/>
      <c r="N1" s="65"/>
      <c r="O1" s="65"/>
      <c r="P1" s="65"/>
    </row>
    <row r="2" spans="1:16" ht="22.5" customHeight="1" x14ac:dyDescent="0.2">
      <c r="A2" s="66"/>
      <c r="B2" s="66"/>
      <c r="C2" s="66"/>
      <c r="D2" s="66"/>
      <c r="E2" s="66"/>
      <c r="F2" s="66"/>
      <c r="G2" s="66"/>
      <c r="H2" s="66"/>
      <c r="I2" s="66"/>
      <c r="J2" s="66"/>
      <c r="K2" s="66"/>
      <c r="L2" s="66"/>
      <c r="M2" s="66"/>
      <c r="N2" s="66"/>
      <c r="O2" s="66"/>
      <c r="P2" s="66"/>
    </row>
    <row r="3" spans="1:16" ht="22.5" customHeight="1" x14ac:dyDescent="0.2">
      <c r="A3" s="66"/>
      <c r="B3" s="66"/>
      <c r="C3" s="66"/>
      <c r="D3" s="66"/>
      <c r="E3" s="66"/>
      <c r="F3" s="66"/>
      <c r="G3" s="66"/>
      <c r="H3" s="67" t="s">
        <v>131</v>
      </c>
      <c r="I3" s="105"/>
      <c r="J3" s="66"/>
      <c r="K3" s="66"/>
      <c r="L3" s="67" t="s">
        <v>132</v>
      </c>
      <c r="M3" s="106"/>
      <c r="N3" s="66"/>
      <c r="O3" s="66"/>
      <c r="P3" s="66"/>
    </row>
    <row r="4" spans="1:16" ht="22.5" customHeight="1" x14ac:dyDescent="0.2">
      <c r="A4" s="66"/>
      <c r="B4" s="66"/>
      <c r="C4" s="66"/>
      <c r="D4" s="66"/>
      <c r="E4" s="66"/>
      <c r="F4" s="66"/>
      <c r="G4" s="66"/>
      <c r="H4" s="107" t="s">
        <v>79</v>
      </c>
      <c r="I4" s="1"/>
      <c r="J4" s="66"/>
      <c r="K4" s="66"/>
      <c r="L4" s="107" t="s">
        <v>130</v>
      </c>
      <c r="M4" s="1"/>
      <c r="N4" s="66"/>
      <c r="O4" s="66"/>
      <c r="P4" s="66"/>
    </row>
    <row r="5" spans="1:16" ht="22.5" customHeight="1" x14ac:dyDescent="0.2">
      <c r="A5" s="66"/>
      <c r="B5" s="66"/>
      <c r="C5" s="66"/>
      <c r="D5" s="66"/>
      <c r="E5" s="66"/>
      <c r="F5" s="66"/>
      <c r="G5" s="66"/>
      <c r="H5" s="107" t="s">
        <v>80</v>
      </c>
      <c r="I5" s="2"/>
      <c r="J5" s="66"/>
      <c r="K5" s="66"/>
      <c r="L5" s="107" t="s">
        <v>129</v>
      </c>
      <c r="M5" s="41"/>
      <c r="N5" s="66"/>
      <c r="O5" s="66"/>
      <c r="P5" s="66"/>
    </row>
    <row r="6" spans="1:16" ht="23.25" customHeight="1" x14ac:dyDescent="0.2">
      <c r="A6" s="66"/>
      <c r="B6" s="66"/>
      <c r="C6" s="66"/>
      <c r="D6" s="66"/>
      <c r="E6" s="66"/>
      <c r="F6" s="66"/>
      <c r="G6" s="66"/>
      <c r="H6" s="107" t="s">
        <v>81</v>
      </c>
      <c r="I6" s="3"/>
      <c r="J6" s="66"/>
      <c r="K6" s="66"/>
      <c r="L6" s="67" t="s">
        <v>78</v>
      </c>
      <c r="M6" s="106"/>
      <c r="N6" s="66"/>
      <c r="O6" s="66"/>
      <c r="P6" s="66"/>
    </row>
    <row r="7" spans="1:16" ht="22.5" customHeight="1" x14ac:dyDescent="0.2">
      <c r="A7" s="66"/>
      <c r="B7" s="66"/>
      <c r="C7" s="66"/>
      <c r="D7" s="66"/>
      <c r="E7" s="66"/>
      <c r="F7" s="66"/>
      <c r="G7" s="66"/>
      <c r="H7" s="107" t="s">
        <v>82</v>
      </c>
      <c r="I7" s="50"/>
      <c r="J7" s="66"/>
      <c r="K7" s="66"/>
      <c r="L7" s="107" t="s">
        <v>137</v>
      </c>
      <c r="M7" s="1"/>
      <c r="N7" s="66"/>
      <c r="O7" s="66"/>
      <c r="P7" s="66"/>
    </row>
    <row r="8" spans="1:16" ht="32.25" customHeight="1" x14ac:dyDescent="0.2">
      <c r="A8" s="66"/>
      <c r="B8" s="66"/>
      <c r="C8" s="66"/>
      <c r="D8" s="66"/>
      <c r="E8" s="66"/>
      <c r="F8" s="66"/>
      <c r="G8" s="66"/>
      <c r="H8" s="66"/>
      <c r="I8" s="66"/>
      <c r="J8" s="66"/>
      <c r="K8" s="66"/>
      <c r="L8" s="66"/>
      <c r="M8" s="66"/>
      <c r="N8" s="66"/>
      <c r="O8" s="66"/>
      <c r="P8" s="66"/>
    </row>
    <row r="9" spans="1:16" ht="22.5" customHeight="1" x14ac:dyDescent="0.2">
      <c r="A9" s="66"/>
      <c r="B9" s="66"/>
      <c r="C9" s="66"/>
      <c r="D9" s="66"/>
      <c r="E9" s="66"/>
      <c r="F9" s="66"/>
      <c r="G9" s="67" t="s">
        <v>165</v>
      </c>
      <c r="H9" s="103"/>
      <c r="I9" s="103"/>
      <c r="J9" s="103"/>
      <c r="K9" s="103"/>
      <c r="L9" s="103"/>
      <c r="M9" s="103"/>
      <c r="N9" s="103"/>
      <c r="O9" s="103"/>
      <c r="P9" s="104"/>
    </row>
    <row r="10" spans="1:16" ht="43.5" x14ac:dyDescent="0.2">
      <c r="A10" s="66"/>
      <c r="B10" s="66"/>
      <c r="C10" s="66"/>
      <c r="D10" s="66"/>
      <c r="E10" s="66"/>
      <c r="F10" s="66"/>
      <c r="G10" s="68" t="s">
        <v>141</v>
      </c>
      <c r="H10" s="68" t="s">
        <v>167</v>
      </c>
      <c r="I10" s="68" t="s">
        <v>168</v>
      </c>
      <c r="J10" s="68" t="s">
        <v>83</v>
      </c>
      <c r="K10" s="68" t="s">
        <v>157</v>
      </c>
      <c r="L10" s="68" t="s">
        <v>133</v>
      </c>
      <c r="M10" s="68" t="s">
        <v>134</v>
      </c>
      <c r="N10" s="68" t="s">
        <v>135</v>
      </c>
      <c r="O10" s="68" t="s">
        <v>136</v>
      </c>
      <c r="P10" s="68" t="s">
        <v>166</v>
      </c>
    </row>
    <row r="11" spans="1:16" ht="22.5" customHeight="1" x14ac:dyDescent="0.2">
      <c r="A11" s="66"/>
      <c r="B11" s="66"/>
      <c r="C11" s="66"/>
      <c r="D11" s="66"/>
      <c r="E11" s="66"/>
      <c r="F11" s="66"/>
      <c r="G11" s="69">
        <v>1</v>
      </c>
      <c r="H11" s="4"/>
      <c r="I11" s="4"/>
      <c r="J11" s="9"/>
      <c r="K11" s="61"/>
      <c r="L11" s="62"/>
      <c r="M11" s="62"/>
      <c r="N11" s="62" t="str">
        <f>IF(I11=מקרא!$O$17,J11/1200,"")</f>
        <v/>
      </c>
      <c r="O11" s="63" t="str">
        <f>_xlfn.IFNA(IF(ISBLANK(H11),"",IF(H11=מקרא!$N$14,VLOOKUP('תכנית ראשונית קול קורא 24_20'!$M$4,מקרא!A:E,4,0),VLOOKUP('תכנית ראשונית קול קורא 24_20'!$M$4,מקרא!A:E,5,0))),"")</f>
        <v/>
      </c>
      <c r="P11" s="61" t="str">
        <f>IF(ISBLANK(J11),"",IFERROR(((J11*100)/(O11*100))-J11+J11,""))</f>
        <v/>
      </c>
    </row>
    <row r="12" spans="1:16" ht="22.5" customHeight="1" x14ac:dyDescent="0.2">
      <c r="A12" s="66"/>
      <c r="B12" s="66"/>
      <c r="C12" s="66"/>
      <c r="D12" s="66"/>
      <c r="E12" s="66"/>
      <c r="F12" s="66"/>
      <c r="G12" s="69">
        <v>2</v>
      </c>
      <c r="H12" s="4"/>
      <c r="I12" s="4"/>
      <c r="J12" s="9"/>
      <c r="K12" s="61"/>
      <c r="L12" s="62"/>
      <c r="M12" s="62"/>
      <c r="N12" s="62" t="str">
        <f>IF(I12=מקרא!$O$17,J12/1200,"")</f>
        <v/>
      </c>
      <c r="O12" s="63" t="str">
        <f>_xlfn.IFNA(IF(ISBLANK(H12),"",IF(H12=מקרא!$N$14,VLOOKUP('תכנית ראשונית קול קורא 24_20'!$M$4,מקרא!A:E,4,0),VLOOKUP('תכנית ראשונית קול קורא 24_20'!$M$4,מקרא!A:E,5,0))),"")</f>
        <v/>
      </c>
      <c r="P12" s="61" t="str">
        <f t="shared" ref="P12:P15" si="0">IF(ISBLANK(J12),"",IFERROR(((J12*100)/(O12*100))-J12+J12,""))</f>
        <v/>
      </c>
    </row>
    <row r="13" spans="1:16" ht="22.5" customHeight="1" x14ac:dyDescent="0.2">
      <c r="A13" s="66"/>
      <c r="B13" s="66"/>
      <c r="C13" s="66"/>
      <c r="D13" s="66"/>
      <c r="E13" s="66"/>
      <c r="F13" s="66"/>
      <c r="G13" s="69">
        <v>3</v>
      </c>
      <c r="H13" s="4"/>
      <c r="I13" s="4"/>
      <c r="J13" s="9"/>
      <c r="K13" s="61" t="str">
        <f t="shared" ref="K13:K15" si="1">IF(ISBLANK(J13),"",J13/95*5)</f>
        <v/>
      </c>
      <c r="L13" s="62" t="str">
        <f>IF(H13=מקרא!$N$14,_xlfn.IFNA(VLOOKUP(I13,מקרא!$P$2:$Q$7,2,0)*J13,""),"")</f>
        <v/>
      </c>
      <c r="M13" s="62" t="str">
        <f>IF(I13=מקרא!$O$17,"",IF(H13=מקרא!$O$14,_xlfn.IFNA(VLOOKUP(I13,מקרא!$P$8:$Q$10,2,0)*J13/1650,""),""))</f>
        <v/>
      </c>
      <c r="N13" s="62" t="str">
        <f>IF(I13=מקרא!$O$17,J13/1200,"")</f>
        <v/>
      </c>
      <c r="O13" s="63" t="str">
        <f>_xlfn.IFNA(IF(ISBLANK(H13),"",IF(H13=מקרא!$N$14,VLOOKUP('תכנית ראשונית קול קורא 24_20'!$M$4,מקרא!A:E,4,0),VLOOKUP('תכנית ראשונית קול קורא 24_20'!$M$4,מקרא!A:E,5,0))),"")</f>
        <v/>
      </c>
      <c r="P13" s="61" t="str">
        <f t="shared" si="0"/>
        <v/>
      </c>
    </row>
    <row r="14" spans="1:16" ht="22.5" customHeight="1" x14ac:dyDescent="0.2">
      <c r="A14" s="66"/>
      <c r="B14" s="66"/>
      <c r="C14" s="66"/>
      <c r="D14" s="66"/>
      <c r="E14" s="66"/>
      <c r="F14" s="66"/>
      <c r="G14" s="69">
        <v>4</v>
      </c>
      <c r="H14" s="4"/>
      <c r="I14" s="4"/>
      <c r="J14" s="9"/>
      <c r="K14" s="61" t="str">
        <f t="shared" si="1"/>
        <v/>
      </c>
      <c r="L14" s="62" t="str">
        <f>IF(H14=מקרא!$N$14,_xlfn.IFNA(VLOOKUP(I14,מקרא!$P$2:$Q$7,2,0)*J14,""),"")</f>
        <v/>
      </c>
      <c r="M14" s="62" t="str">
        <f>IF(I14=מקרא!$O$17,"",IF(H14=מקרא!$O$14,_xlfn.IFNA(VLOOKUP(I14,מקרא!$P$8:$Q$10,2,0)*J14/1650,""),""))</f>
        <v/>
      </c>
      <c r="N14" s="62" t="str">
        <f>IF(I14=מקרא!$O$17,J14/1200,"")</f>
        <v/>
      </c>
      <c r="O14" s="63" t="str">
        <f>_xlfn.IFNA(IF(ISBLANK(H14),"",IF(H14=מקרא!$N$14,VLOOKUP('תכנית ראשונית קול קורא 24_20'!$M$4,מקרא!A:E,4,0),VLOOKUP('תכנית ראשונית קול קורא 24_20'!$M$4,מקרא!A:E,5,0))),"")</f>
        <v/>
      </c>
      <c r="P14" s="61" t="str">
        <f t="shared" si="0"/>
        <v/>
      </c>
    </row>
    <row r="15" spans="1:16" ht="22.5" customHeight="1" x14ac:dyDescent="0.2">
      <c r="A15" s="66"/>
      <c r="B15" s="66"/>
      <c r="C15" s="66"/>
      <c r="D15" s="66"/>
      <c r="E15" s="66"/>
      <c r="F15" s="66"/>
      <c r="G15" s="69">
        <v>5</v>
      </c>
      <c r="H15" s="4"/>
      <c r="I15" s="4"/>
      <c r="J15" s="9"/>
      <c r="K15" s="61" t="str">
        <f t="shared" si="1"/>
        <v/>
      </c>
      <c r="L15" s="62" t="str">
        <f>IF(H15=מקרא!$N$14,_xlfn.IFNA(VLOOKUP(I15,מקרא!$P$2:$Q$7,2,0)*J15,""),"")</f>
        <v/>
      </c>
      <c r="M15" s="62" t="str">
        <f>IF(I15=מקרא!$O$17,"",IF(H15=מקרא!$O$14,_xlfn.IFNA(VLOOKUP(I15,מקרא!$P$8:$Q$10,2,0)*J15/1650,""),""))</f>
        <v/>
      </c>
      <c r="N15" s="62" t="str">
        <f>IF(I15=מקרא!$O$17,J15/1200,"")</f>
        <v/>
      </c>
      <c r="O15" s="63" t="str">
        <f>_xlfn.IFNA(IF(ISBLANK(H15),"",IF(H15=מקרא!$N$14,VLOOKUP('תכנית ראשונית קול קורא 24_20'!$M$4,מקרא!A:E,4,0),VLOOKUP('תכנית ראשונית קול קורא 24_20'!$M$4,מקרא!A:E,5,0))),"")</f>
        <v/>
      </c>
      <c r="P15" s="61" t="str">
        <f t="shared" si="0"/>
        <v/>
      </c>
    </row>
    <row r="16" spans="1:16" ht="21.75" customHeight="1" x14ac:dyDescent="0.2">
      <c r="A16" s="66"/>
      <c r="B16" s="66"/>
      <c r="C16" s="66"/>
      <c r="D16" s="66"/>
      <c r="E16" s="66"/>
      <c r="F16" s="66"/>
      <c r="G16" s="66"/>
      <c r="H16" s="64" t="s">
        <v>13</v>
      </c>
      <c r="I16" s="70" t="s">
        <v>146</v>
      </c>
      <c r="J16" s="64">
        <f>SUM(J11:J15)</f>
        <v>0</v>
      </c>
      <c r="K16" s="64">
        <f>SUM(K11:K15)</f>
        <v>0</v>
      </c>
      <c r="L16" s="71" t="s">
        <v>100</v>
      </c>
      <c r="M16" s="71" t="s">
        <v>100</v>
      </c>
      <c r="N16" s="71" t="s">
        <v>100</v>
      </c>
      <c r="O16" s="66"/>
      <c r="P16" s="64">
        <f>SUM(P11:P15)</f>
        <v>0</v>
      </c>
    </row>
    <row r="17" spans="1:16" ht="46.5" customHeight="1" x14ac:dyDescent="0.2">
      <c r="A17" s="66"/>
      <c r="B17" s="66"/>
      <c r="C17" s="66"/>
      <c r="D17" s="66"/>
      <c r="E17" s="66"/>
      <c r="F17" s="66"/>
      <c r="G17" s="66"/>
      <c r="H17" s="66"/>
      <c r="I17" s="72" t="s">
        <v>147</v>
      </c>
      <c r="J17" s="66"/>
      <c r="K17" s="66"/>
      <c r="L17" s="73" t="s">
        <v>121</v>
      </c>
      <c r="M17" s="73" t="s">
        <v>122</v>
      </c>
      <c r="N17" s="73" t="s">
        <v>127</v>
      </c>
      <c r="O17" s="74"/>
      <c r="P17" s="66"/>
    </row>
    <row r="18" spans="1:16" ht="21.75" customHeight="1" x14ac:dyDescent="0.2">
      <c r="A18" s="66"/>
      <c r="B18" s="66"/>
      <c r="C18" s="66"/>
      <c r="D18" s="66"/>
      <c r="E18" s="66"/>
      <c r="F18" s="66"/>
      <c r="G18" s="66"/>
      <c r="H18" s="66"/>
      <c r="I18" s="75" t="s">
        <v>148</v>
      </c>
      <c r="J18" s="74"/>
      <c r="K18" s="74"/>
      <c r="L18" s="71" t="s">
        <v>118</v>
      </c>
      <c r="M18" s="71" t="s">
        <v>150</v>
      </c>
      <c r="N18" s="71" t="s">
        <v>151</v>
      </c>
      <c r="O18" s="66"/>
      <c r="P18" s="66"/>
    </row>
    <row r="19" spans="1:16" ht="21.75" customHeight="1" x14ac:dyDescent="0.2">
      <c r="A19" s="66"/>
      <c r="B19" s="66"/>
      <c r="C19" s="66"/>
      <c r="D19" s="66"/>
      <c r="E19" s="66"/>
      <c r="F19" s="66"/>
      <c r="G19" s="66"/>
      <c r="H19" s="66"/>
      <c r="I19" s="66"/>
      <c r="J19" s="74"/>
      <c r="K19" s="74"/>
      <c r="L19" s="71" t="s">
        <v>117</v>
      </c>
      <c r="M19" s="71" t="s">
        <v>117</v>
      </c>
      <c r="N19" s="71" t="s">
        <v>117</v>
      </c>
      <c r="O19" s="66"/>
      <c r="P19" s="66"/>
    </row>
    <row r="20" spans="1:16" ht="21.75" customHeight="1" x14ac:dyDescent="0.2">
      <c r="A20" s="66"/>
      <c r="B20" s="66"/>
      <c r="C20" s="66"/>
      <c r="D20" s="66"/>
      <c r="E20" s="66"/>
      <c r="F20" s="66"/>
      <c r="G20" s="66"/>
      <c r="H20" s="66"/>
      <c r="I20" s="66"/>
      <c r="J20" s="74"/>
      <c r="K20" s="74"/>
      <c r="L20" s="71" t="s">
        <v>119</v>
      </c>
      <c r="M20" s="71" t="s">
        <v>120</v>
      </c>
      <c r="N20" s="71" t="s">
        <v>120</v>
      </c>
      <c r="O20" s="66"/>
      <c r="P20" s="66"/>
    </row>
    <row r="21" spans="1:16" ht="21.75" customHeight="1" x14ac:dyDescent="0.2">
      <c r="A21" s="66"/>
      <c r="B21" s="66"/>
      <c r="C21" s="66"/>
      <c r="D21" s="66"/>
      <c r="E21" s="66"/>
      <c r="F21" s="66"/>
      <c r="G21" s="66"/>
      <c r="H21" s="76" t="s">
        <v>155</v>
      </c>
      <c r="I21" s="70"/>
      <c r="J21" s="74"/>
      <c r="K21" s="74"/>
      <c r="L21" s="71"/>
      <c r="M21" s="71"/>
      <c r="N21" s="71"/>
      <c r="O21" s="66"/>
      <c r="P21" s="66"/>
    </row>
    <row r="22" spans="1:16" ht="21.75" customHeight="1" x14ac:dyDescent="0.2">
      <c r="A22" s="66"/>
      <c r="B22" s="66"/>
      <c r="C22" s="66"/>
      <c r="D22" s="66"/>
      <c r="E22" s="66"/>
      <c r="F22" s="66"/>
      <c r="G22" s="66"/>
      <c r="H22" s="77" t="s">
        <v>156</v>
      </c>
      <c r="I22" s="70"/>
      <c r="J22" s="70"/>
      <c r="K22" s="70"/>
      <c r="L22" s="71"/>
      <c r="M22" s="71"/>
      <c r="N22" s="71"/>
      <c r="O22" s="66"/>
      <c r="P22" s="66"/>
    </row>
    <row r="23" spans="1:16" ht="21.75" customHeight="1" x14ac:dyDescent="0.2">
      <c r="A23" s="66"/>
      <c r="B23" s="66"/>
      <c r="C23" s="66"/>
      <c r="D23" s="66"/>
      <c r="E23" s="66"/>
      <c r="F23" s="66"/>
      <c r="G23" s="66"/>
      <c r="H23" s="66"/>
      <c r="I23" s="66"/>
      <c r="J23" s="66"/>
      <c r="K23" s="66"/>
      <c r="L23" s="71"/>
      <c r="M23" s="71"/>
      <c r="N23" s="71"/>
      <c r="O23" s="66"/>
      <c r="P23" s="66"/>
    </row>
    <row r="24" spans="1:16" ht="22.5" customHeight="1" x14ac:dyDescent="0.2">
      <c r="A24" s="66"/>
      <c r="B24" s="66"/>
      <c r="C24" s="66"/>
      <c r="D24" s="66"/>
      <c r="E24" s="66"/>
      <c r="F24" s="66"/>
      <c r="G24" s="66"/>
      <c r="H24" s="78"/>
      <c r="I24" s="70"/>
      <c r="J24" s="66"/>
      <c r="K24" s="66"/>
      <c r="L24" s="66"/>
      <c r="M24" s="66"/>
      <c r="N24" s="79"/>
      <c r="O24" s="66"/>
      <c r="P24" s="66"/>
    </row>
    <row r="25" spans="1:16" ht="22.5" customHeight="1" x14ac:dyDescent="0.2">
      <c r="A25" s="66"/>
      <c r="B25" s="66"/>
      <c r="C25" s="66"/>
      <c r="D25" s="66"/>
      <c r="E25" s="66"/>
      <c r="F25" s="66"/>
      <c r="G25" s="66"/>
      <c r="H25" s="66"/>
      <c r="I25" s="66"/>
      <c r="J25" s="66"/>
      <c r="K25" s="66"/>
      <c r="L25" s="66"/>
      <c r="M25" s="66"/>
      <c r="N25" s="79"/>
      <c r="O25" s="66"/>
      <c r="P25" s="66"/>
    </row>
    <row r="26" spans="1:16" ht="22.5" customHeight="1" x14ac:dyDescent="0.2">
      <c r="A26" s="66"/>
      <c r="B26" s="66"/>
      <c r="C26" s="66"/>
      <c r="D26" s="66"/>
      <c r="E26" s="66"/>
      <c r="F26" s="66"/>
      <c r="G26" s="66"/>
      <c r="H26" s="66"/>
      <c r="I26" s="66"/>
      <c r="J26" s="66"/>
      <c r="K26" s="66"/>
      <c r="L26" s="66"/>
      <c r="M26" s="66"/>
      <c r="N26" s="79"/>
      <c r="O26" s="66"/>
      <c r="P26" s="66"/>
    </row>
    <row r="27" spans="1:16" ht="22.5" customHeight="1" x14ac:dyDescent="0.2">
      <c r="A27" s="66"/>
      <c r="B27" s="66"/>
      <c r="C27" s="66"/>
      <c r="D27" s="66"/>
      <c r="E27" s="66"/>
      <c r="F27" s="66"/>
      <c r="G27" s="66"/>
      <c r="H27" s="66"/>
      <c r="I27" s="66"/>
      <c r="J27" s="66"/>
      <c r="K27" s="66"/>
      <c r="L27" s="66"/>
      <c r="M27" s="66"/>
      <c r="N27" s="66"/>
      <c r="O27" s="66"/>
      <c r="P27" s="66"/>
    </row>
    <row r="28" spans="1:16" ht="22.5" customHeight="1" x14ac:dyDescent="0.2">
      <c r="A28" s="66"/>
      <c r="B28" s="66"/>
      <c r="C28" s="66"/>
      <c r="D28" s="66"/>
      <c r="E28" s="66"/>
      <c r="F28" s="66"/>
      <c r="G28" s="66"/>
      <c r="H28" s="66"/>
      <c r="I28" s="66"/>
      <c r="J28" s="66"/>
      <c r="K28" s="66"/>
      <c r="L28" s="66"/>
      <c r="M28" s="66"/>
      <c r="N28" s="66"/>
      <c r="O28" s="66"/>
      <c r="P28" s="66"/>
    </row>
    <row r="29" spans="1:16" ht="22.5" customHeight="1" x14ac:dyDescent="0.2">
      <c r="A29" s="66"/>
      <c r="B29" s="66"/>
      <c r="C29" s="66"/>
      <c r="D29" s="66"/>
      <c r="E29" s="66"/>
      <c r="F29" s="66"/>
      <c r="G29" s="66"/>
      <c r="H29" s="66"/>
      <c r="I29" s="66"/>
      <c r="J29" s="66"/>
      <c r="K29" s="66"/>
      <c r="L29" s="66"/>
      <c r="M29" s="66"/>
      <c r="N29" s="80"/>
      <c r="O29" s="66"/>
      <c r="P29" s="66"/>
    </row>
    <row r="30" spans="1:16" ht="22.5" customHeight="1" x14ac:dyDescent="0.2">
      <c r="A30" s="66"/>
      <c r="B30" s="66"/>
      <c r="C30" s="66"/>
      <c r="D30" s="66"/>
      <c r="E30" s="66"/>
      <c r="F30" s="66"/>
      <c r="G30" s="66"/>
      <c r="H30" s="66"/>
      <c r="I30" s="66"/>
      <c r="J30" s="66"/>
      <c r="K30" s="66"/>
      <c r="L30" s="66"/>
      <c r="M30" s="66"/>
      <c r="N30" s="66"/>
      <c r="O30" s="66"/>
      <c r="P30" s="66"/>
    </row>
    <row r="31" spans="1:16" ht="22.5" customHeight="1" x14ac:dyDescent="0.2">
      <c r="A31" s="66"/>
      <c r="B31" s="66"/>
      <c r="C31" s="66"/>
      <c r="D31" s="66"/>
      <c r="E31" s="66"/>
      <c r="F31" s="66"/>
      <c r="G31" s="66"/>
      <c r="H31" s="66"/>
      <c r="I31" s="66"/>
      <c r="J31" s="66"/>
      <c r="K31" s="66"/>
      <c r="L31" s="66"/>
      <c r="M31" s="66"/>
      <c r="N31" s="66"/>
      <c r="O31" s="66"/>
      <c r="P31" s="66"/>
    </row>
    <row r="32" spans="1:16" ht="22.5" customHeight="1" x14ac:dyDescent="0.2">
      <c r="A32" s="66"/>
      <c r="B32" s="66"/>
      <c r="C32" s="66"/>
      <c r="D32" s="66"/>
      <c r="E32" s="66"/>
      <c r="F32" s="66"/>
      <c r="G32" s="66"/>
      <c r="H32" s="66"/>
      <c r="I32" s="66"/>
      <c r="J32" s="66"/>
      <c r="K32" s="66"/>
      <c r="L32" s="66"/>
      <c r="M32" s="66"/>
      <c r="N32" s="66"/>
      <c r="O32" s="66"/>
      <c r="P32" s="66"/>
    </row>
    <row r="33" spans="1:16" ht="29.25" customHeight="1" x14ac:dyDescent="0.3">
      <c r="A33" s="66"/>
      <c r="B33" s="66"/>
      <c r="C33" s="66"/>
      <c r="D33" s="66"/>
      <c r="E33" s="66"/>
      <c r="F33" s="66"/>
      <c r="G33" s="66"/>
      <c r="H33" s="81" t="str">
        <f>IFERROR(J33+L33,"0")</f>
        <v>0</v>
      </c>
      <c r="I33" s="66"/>
      <c r="J33" s="81" t="str">
        <f>_xlfn.IFNA(VLOOKUP($M$4,מקרא!A:C,3,0),"-")</f>
        <v>-</v>
      </c>
      <c r="K33" s="81"/>
      <c r="L33" s="82">
        <f>IFERROR(((J38*100)/(מקרא!J37*100))-J38,0)+IFERROR(((K38*100)/(מקרא!J38*100))-K38,0)</f>
        <v>0</v>
      </c>
      <c r="M33" s="81"/>
      <c r="N33" s="66"/>
      <c r="O33" s="66"/>
      <c r="P33" s="66"/>
    </row>
    <row r="34" spans="1:16" ht="22.5" customHeight="1" x14ac:dyDescent="0.2">
      <c r="A34" s="66"/>
      <c r="B34" s="66"/>
      <c r="C34" s="66"/>
      <c r="D34" s="66"/>
      <c r="E34" s="66"/>
      <c r="F34" s="66"/>
      <c r="G34" s="66"/>
      <c r="H34" s="66"/>
      <c r="I34" s="66"/>
      <c r="J34" s="66"/>
      <c r="K34" s="66"/>
      <c r="L34" s="66"/>
      <c r="M34" s="66"/>
      <c r="N34" s="66"/>
      <c r="O34" s="66"/>
      <c r="P34" s="66"/>
    </row>
    <row r="35" spans="1:16" ht="22.5" customHeight="1" x14ac:dyDescent="0.2">
      <c r="A35" s="66"/>
      <c r="B35" s="66"/>
      <c r="C35" s="66"/>
      <c r="D35" s="66"/>
      <c r="E35" s="66"/>
      <c r="F35" s="66"/>
      <c r="G35" s="66"/>
      <c r="H35" s="66"/>
      <c r="I35" s="66"/>
      <c r="J35" s="83" t="str">
        <f>_xlfn.IFNA(מקרא!J33,"")</f>
        <v/>
      </c>
      <c r="K35" s="84" t="str">
        <f>_xlfn.IFNA(מקרא!J34,"")</f>
        <v/>
      </c>
      <c r="L35" s="66"/>
      <c r="M35" s="66"/>
      <c r="N35" s="66"/>
      <c r="O35" s="66"/>
      <c r="P35" s="66"/>
    </row>
    <row r="36" spans="1:16" ht="22.5" customHeight="1" x14ac:dyDescent="0.2">
      <c r="A36" s="66"/>
      <c r="B36" s="66"/>
      <c r="C36" s="66"/>
      <c r="D36" s="66"/>
      <c r="E36" s="66"/>
      <c r="F36" s="66"/>
      <c r="G36" s="66"/>
      <c r="H36" s="66"/>
      <c r="I36" s="66"/>
      <c r="J36" s="66"/>
      <c r="K36" s="66"/>
      <c r="L36" s="66"/>
      <c r="M36" s="66"/>
      <c r="N36" s="66"/>
      <c r="O36" s="66"/>
      <c r="P36" s="66"/>
    </row>
    <row r="37" spans="1:16" ht="22.5" customHeight="1" x14ac:dyDescent="0.2">
      <c r="A37" s="66"/>
      <c r="B37" s="66"/>
      <c r="C37" s="66"/>
      <c r="D37" s="66"/>
      <c r="E37" s="66"/>
      <c r="F37" s="66"/>
      <c r="G37" s="66"/>
      <c r="H37" s="66"/>
      <c r="I37" s="85">
        <v>0.05</v>
      </c>
      <c r="J37" s="66"/>
      <c r="K37" s="66"/>
      <c r="L37" s="66"/>
      <c r="M37" s="66"/>
      <c r="N37" s="66"/>
      <c r="O37" s="66"/>
      <c r="P37" s="66"/>
    </row>
    <row r="38" spans="1:16" ht="25.5" customHeight="1" x14ac:dyDescent="0.25">
      <c r="A38" s="66"/>
      <c r="B38" s="66"/>
      <c r="C38" s="66"/>
      <c r="D38" s="66"/>
      <c r="E38" s="66"/>
      <c r="F38" s="66"/>
      <c r="G38" s="66"/>
      <c r="H38" s="66"/>
      <c r="I38" s="86" t="str">
        <f>IFERROR((J33)/100*VLOOKUP(M4,טבלה2[],6,0),"-")</f>
        <v>-</v>
      </c>
      <c r="J38" s="87" t="str">
        <f>IFERROR(J33*מקרא!J33,"0")</f>
        <v>0</v>
      </c>
      <c r="K38" s="88">
        <f>IFERROR(J33*מקרא!J34,0)</f>
        <v>0</v>
      </c>
      <c r="L38" s="88"/>
      <c r="M38" s="66"/>
      <c r="N38" s="66"/>
      <c r="O38" s="66"/>
      <c r="P38" s="66"/>
    </row>
    <row r="39" spans="1:16" ht="22.5" customHeight="1" x14ac:dyDescent="0.2">
      <c r="A39" s="66"/>
      <c r="B39" s="66"/>
      <c r="C39" s="66"/>
      <c r="D39" s="66"/>
      <c r="E39" s="66"/>
      <c r="F39" s="66"/>
      <c r="G39" s="66"/>
      <c r="H39" s="66"/>
      <c r="I39" s="66"/>
      <c r="J39" s="66"/>
      <c r="K39" s="66"/>
      <c r="L39" s="66"/>
      <c r="M39" s="66"/>
      <c r="N39" s="66"/>
      <c r="O39" s="66"/>
      <c r="P39" s="66"/>
    </row>
    <row r="40" spans="1:16" ht="22.5" customHeight="1" x14ac:dyDescent="0.2">
      <c r="A40" s="66"/>
      <c r="B40" s="66"/>
      <c r="C40" s="66"/>
      <c r="D40" s="66"/>
      <c r="E40" s="66"/>
      <c r="F40" s="66"/>
      <c r="G40" s="66"/>
      <c r="H40" s="66"/>
      <c r="I40" s="66"/>
      <c r="J40" s="89"/>
      <c r="K40" s="89"/>
      <c r="L40" s="66"/>
      <c r="M40" s="66"/>
      <c r="N40" s="66"/>
      <c r="O40" s="66"/>
      <c r="P40" s="66"/>
    </row>
    <row r="41" spans="1:16" ht="22.5" customHeight="1" x14ac:dyDescent="0.2">
      <c r="A41" s="66"/>
      <c r="B41" s="66"/>
      <c r="C41" s="66"/>
      <c r="D41" s="66"/>
      <c r="E41" s="66"/>
      <c r="F41" s="66"/>
      <c r="G41" s="66"/>
      <c r="H41" s="66"/>
      <c r="I41" s="66"/>
      <c r="J41" s="66"/>
      <c r="K41" s="66"/>
      <c r="L41" s="66"/>
      <c r="M41" s="66"/>
      <c r="N41" s="66"/>
      <c r="O41" s="74"/>
      <c r="P41" s="66"/>
    </row>
    <row r="42" spans="1:16" ht="22.5" customHeight="1" x14ac:dyDescent="0.2">
      <c r="A42" s="66"/>
      <c r="B42" s="66"/>
      <c r="C42" s="66"/>
      <c r="D42" s="66"/>
      <c r="E42" s="66"/>
      <c r="F42" s="66"/>
      <c r="G42" s="66"/>
      <c r="H42" s="66"/>
      <c r="I42" s="66"/>
      <c r="J42" s="66"/>
      <c r="K42" s="66"/>
      <c r="L42" s="90"/>
      <c r="M42" s="91"/>
      <c r="N42" s="66"/>
      <c r="O42" s="66"/>
      <c r="P42" s="66"/>
    </row>
    <row r="43" spans="1:16" ht="22.5" customHeight="1" x14ac:dyDescent="0.2">
      <c r="A43" s="66"/>
      <c r="B43" s="66"/>
      <c r="C43" s="66"/>
      <c r="D43" s="66"/>
      <c r="E43" s="66"/>
      <c r="F43" s="66"/>
      <c r="G43" s="66"/>
      <c r="H43" s="66"/>
      <c r="I43" s="66"/>
      <c r="J43" s="66"/>
      <c r="K43" s="66"/>
      <c r="L43" s="66"/>
      <c r="M43" s="66"/>
      <c r="N43" s="66"/>
      <c r="O43" s="66"/>
      <c r="P43" s="66"/>
    </row>
    <row r="44" spans="1:16" ht="22.5" customHeight="1" x14ac:dyDescent="0.3">
      <c r="A44" s="66"/>
      <c r="B44" s="66"/>
      <c r="C44" s="66"/>
      <c r="D44" s="66"/>
      <c r="E44" s="66"/>
      <c r="F44" s="66"/>
      <c r="G44" s="66"/>
      <c r="H44" s="92" t="str">
        <f>IFERROR(J44+L44,"0")</f>
        <v>0</v>
      </c>
      <c r="I44" s="66"/>
      <c r="J44" s="92" t="str">
        <f>IFERROR(J16+I48,"-")</f>
        <v>-</v>
      </c>
      <c r="K44" s="92"/>
      <c r="L44" s="82">
        <f>IFERROR(((J48*100)/(מקרא!J37*100))-J48,0)+IFERROR(((K48*100)/(מקרא!J38*100))-K48,0)</f>
        <v>0</v>
      </c>
      <c r="M44" s="93"/>
      <c r="N44" s="94"/>
      <c r="O44" s="94"/>
      <c r="P44" s="66"/>
    </row>
    <row r="45" spans="1:16" ht="22.5" customHeight="1" x14ac:dyDescent="0.2">
      <c r="A45" s="66"/>
      <c r="B45" s="66"/>
      <c r="C45" s="66"/>
      <c r="D45" s="66"/>
      <c r="E45" s="66"/>
      <c r="F45" s="66"/>
      <c r="G45" s="66"/>
      <c r="H45" s="66"/>
      <c r="I45" s="66"/>
      <c r="J45" s="66"/>
      <c r="K45" s="66"/>
      <c r="L45" s="66"/>
      <c r="M45" s="66"/>
      <c r="N45" s="66"/>
      <c r="O45" s="94"/>
      <c r="P45" s="66"/>
    </row>
    <row r="46" spans="1:16" ht="22.5" customHeight="1" x14ac:dyDescent="0.2">
      <c r="A46" s="66"/>
      <c r="B46" s="66"/>
      <c r="C46" s="66"/>
      <c r="D46" s="66"/>
      <c r="E46" s="66"/>
      <c r="F46" s="66"/>
      <c r="G46" s="66"/>
      <c r="H46" s="66"/>
      <c r="I46" s="95"/>
      <c r="J46" s="96" t="str">
        <f>IFERROR(J48/J33,"")</f>
        <v/>
      </c>
      <c r="K46" s="97" t="str">
        <f>IFERROR(K48/J33,"")</f>
        <v/>
      </c>
      <c r="L46" s="97"/>
      <c r="M46" s="66"/>
      <c r="N46" s="66"/>
      <c r="O46" s="94"/>
      <c r="P46" s="66"/>
    </row>
    <row r="47" spans="1:16" ht="22.5" customHeight="1" x14ac:dyDescent="0.2">
      <c r="A47" s="66"/>
      <c r="B47" s="66"/>
      <c r="C47" s="66"/>
      <c r="D47" s="66"/>
      <c r="E47" s="66"/>
      <c r="F47" s="66"/>
      <c r="G47" s="66"/>
      <c r="H47" s="66"/>
      <c r="I47" s="98">
        <v>0.05</v>
      </c>
      <c r="J47" s="66"/>
      <c r="K47" s="66"/>
      <c r="L47" s="66"/>
      <c r="M47" s="66"/>
      <c r="N47" s="66"/>
      <c r="O47" s="94"/>
      <c r="P47" s="66"/>
    </row>
    <row r="48" spans="1:16" ht="28.5" customHeight="1" x14ac:dyDescent="0.25">
      <c r="A48" s="66"/>
      <c r="B48" s="66"/>
      <c r="C48" s="66"/>
      <c r="D48" s="66"/>
      <c r="E48" s="66"/>
      <c r="F48" s="66"/>
      <c r="G48" s="66"/>
      <c r="H48" s="92">
        <f>P16</f>
        <v>0</v>
      </c>
      <c r="I48" s="99" t="str">
        <f>IFERROR((J48+K48)/95*VLOOKUP(M4,טבלה2[],6,0),"-")</f>
        <v>-</v>
      </c>
      <c r="J48" s="87">
        <f>SUMIF($H$11:$H$15,מקרא!$L$2,$J$11:$J$15)</f>
        <v>0</v>
      </c>
      <c r="K48" s="100">
        <f>SUMIF($H$11:$H$15,מקרא!$L$3,$J$11:$J$15)</f>
        <v>0</v>
      </c>
      <c r="L48" s="88"/>
      <c r="M48" s="66"/>
      <c r="N48" s="94"/>
      <c r="O48" s="94"/>
      <c r="P48" s="66"/>
    </row>
    <row r="49" spans="1:16" ht="22.5" customHeight="1" x14ac:dyDescent="0.2">
      <c r="A49" s="66"/>
      <c r="B49" s="66"/>
      <c r="C49" s="66"/>
      <c r="D49" s="66"/>
      <c r="E49" s="66"/>
      <c r="F49" s="66"/>
      <c r="G49" s="66"/>
      <c r="H49" s="66"/>
      <c r="I49" s="66"/>
      <c r="J49" s="66"/>
      <c r="K49" s="66"/>
      <c r="L49" s="66"/>
      <c r="M49" s="66"/>
      <c r="N49" s="101"/>
      <c r="O49" s="94"/>
      <c r="P49" s="66"/>
    </row>
    <row r="50" spans="1:16" ht="22.5" customHeight="1" x14ac:dyDescent="0.2">
      <c r="A50" s="66"/>
      <c r="B50" s="66"/>
      <c r="C50" s="66"/>
      <c r="D50" s="66"/>
      <c r="E50" s="66"/>
      <c r="F50" s="66"/>
      <c r="G50" s="66"/>
      <c r="H50" s="66"/>
      <c r="I50" s="66"/>
      <c r="J50" s="66"/>
      <c r="K50" s="66"/>
      <c r="L50" s="66"/>
      <c r="M50" s="66"/>
      <c r="N50" s="66"/>
      <c r="O50" s="66"/>
      <c r="P50" s="66"/>
    </row>
    <row r="51" spans="1:16" ht="22.5" customHeight="1" x14ac:dyDescent="0.2">
      <c r="A51" s="66"/>
      <c r="B51" s="66"/>
      <c r="C51" s="66"/>
      <c r="D51" s="66"/>
      <c r="E51" s="66"/>
      <c r="F51" s="66"/>
      <c r="G51" s="66"/>
      <c r="H51" s="66"/>
      <c r="I51" s="66"/>
      <c r="J51" s="66"/>
      <c r="K51" s="72"/>
      <c r="L51" s="66"/>
      <c r="M51" s="66"/>
      <c r="N51" s="74"/>
      <c r="O51" s="66"/>
      <c r="P51" s="66"/>
    </row>
    <row r="52" spans="1:16" ht="22.5" customHeight="1" x14ac:dyDescent="0.2">
      <c r="A52" s="66"/>
      <c r="B52" s="66"/>
      <c r="C52" s="66"/>
      <c r="D52" s="66"/>
      <c r="E52" s="66"/>
      <c r="F52" s="66"/>
      <c r="G52" s="66"/>
      <c r="H52" s="66"/>
      <c r="I52" s="66"/>
      <c r="J52" s="66"/>
      <c r="K52" s="66"/>
      <c r="L52" s="102"/>
      <c r="M52" s="66"/>
      <c r="N52" s="66"/>
      <c r="O52" s="66"/>
      <c r="P52" s="66"/>
    </row>
    <row r="53" spans="1:16" ht="22.5" customHeight="1" x14ac:dyDescent="0.2">
      <c r="A53" s="66"/>
      <c r="B53" s="66"/>
      <c r="C53" s="66"/>
      <c r="D53" s="66"/>
      <c r="E53" s="66"/>
      <c r="F53" s="66"/>
      <c r="G53" s="66"/>
      <c r="H53" s="66"/>
      <c r="I53" s="66"/>
      <c r="J53" s="66"/>
      <c r="K53" s="66"/>
      <c r="L53" s="66"/>
      <c r="M53" s="66"/>
      <c r="N53" s="66"/>
      <c r="O53" s="66"/>
      <c r="P53" s="66"/>
    </row>
    <row r="54" spans="1:16" ht="22.5" customHeight="1" x14ac:dyDescent="0.2">
      <c r="A54" s="66"/>
      <c r="B54" s="66"/>
      <c r="C54" s="66"/>
      <c r="D54" s="66"/>
      <c r="E54" s="66"/>
      <c r="F54" s="66"/>
      <c r="G54" s="66"/>
      <c r="H54" s="66"/>
      <c r="I54" s="66"/>
      <c r="J54" s="66"/>
      <c r="K54" s="66"/>
      <c r="L54" s="66"/>
      <c r="M54" s="66"/>
      <c r="N54" s="66"/>
      <c r="O54" s="66"/>
      <c r="P54" s="66"/>
    </row>
    <row r="55" spans="1:16" ht="22.5" customHeight="1" x14ac:dyDescent="0.2">
      <c r="A55" s="66"/>
      <c r="B55" s="66"/>
      <c r="C55" s="66"/>
      <c r="D55" s="66"/>
      <c r="E55" s="66"/>
      <c r="F55" s="66"/>
      <c r="G55" s="66"/>
      <c r="H55" s="66"/>
      <c r="I55" s="72" t="s">
        <v>153</v>
      </c>
      <c r="J55" s="66"/>
      <c r="K55" s="66"/>
      <c r="L55" s="66"/>
      <c r="M55" s="66"/>
      <c r="N55" s="66"/>
      <c r="O55" s="66"/>
      <c r="P55" s="66"/>
    </row>
    <row r="56" spans="1:16" x14ac:dyDescent="0.2">
      <c r="A56" s="66"/>
      <c r="B56" s="66"/>
      <c r="C56" s="66"/>
      <c r="D56" s="66"/>
      <c r="E56" s="66"/>
      <c r="F56" s="66"/>
      <c r="G56" s="66"/>
      <c r="H56" s="66"/>
      <c r="I56" s="66"/>
      <c r="J56" s="66"/>
      <c r="K56" s="66"/>
      <c r="L56" s="66"/>
      <c r="M56" s="66"/>
      <c r="N56" s="66"/>
      <c r="O56" s="66"/>
      <c r="P56" s="66"/>
    </row>
    <row r="57" spans="1:16" x14ac:dyDescent="0.2">
      <c r="A57" s="66"/>
      <c r="B57" s="66"/>
      <c r="C57" s="66"/>
      <c r="D57" s="66"/>
      <c r="E57" s="66"/>
      <c r="F57" s="66"/>
      <c r="G57" s="66"/>
      <c r="H57" s="66"/>
      <c r="I57" s="66"/>
      <c r="J57" s="66"/>
      <c r="K57" s="66"/>
      <c r="L57" s="66"/>
      <c r="M57" s="66"/>
      <c r="N57" s="66"/>
      <c r="O57" s="66"/>
      <c r="P57" s="66"/>
    </row>
    <row r="58" spans="1:16" x14ac:dyDescent="0.2">
      <c r="A58" s="66"/>
      <c r="B58" s="66"/>
      <c r="C58" s="66"/>
      <c r="D58" s="66"/>
      <c r="E58" s="66"/>
      <c r="F58" s="66"/>
      <c r="G58" s="66"/>
      <c r="H58" s="66"/>
      <c r="I58" s="66"/>
      <c r="J58" s="66"/>
      <c r="K58" s="66"/>
      <c r="L58" s="66"/>
      <c r="M58" s="66"/>
      <c r="N58" s="66"/>
      <c r="O58" s="66"/>
      <c r="P58" s="66"/>
    </row>
  </sheetData>
  <sheetProtection algorithmName="SHA-512" hashValue="+Lz0jc5hPAb+yIUTPcyYRz1LzCzRTeyszpCZJEGD7R1dlZY7zj7qfNpjsYFNOTNvoUkmrQ1+Z2LMeGt/Me/xEw==" saltValue="dfpahNEcw9b7h5qDts6XgA==" spinCount="100000" sheet="1" objects="1" scenarios="1"/>
  <conditionalFormatting sqref="H24:I24">
    <cfRule type="expression" dxfId="32" priority="25">
      <formula>(#REF!+#REF!)&gt;#REF!</formula>
    </cfRule>
  </conditionalFormatting>
  <dataValidations count="3">
    <dataValidation type="textLength" allowBlank="1" showInputMessage="1" showErrorMessage="1" sqref="I6">
      <formula1>0</formula1>
      <formula2>11</formula2>
    </dataValidation>
    <dataValidation allowBlank="1" showInputMessage="1" showErrorMessage="1" errorTitle="שימו לב!" error="שיעור התמיכה המקסימלי מופיע בתא מימין. יש ללחוץ על 'ביטול' ולהזין עלות גבוהה יותר." sqref="P11:P15"/>
    <dataValidation type="list" allowBlank="1" showInputMessage="1" showErrorMessage="1" sqref="I11:I15">
      <formula1>INDIRECT($H11)</formula1>
    </dataValidation>
  </dataValidations>
  <pageMargins left="0.7" right="0.7" top="0.75" bottom="0.75" header="0.3" footer="0.3"/>
  <pageSetup orientation="portrait" r:id="rId1"/>
  <ignoredErrors>
    <ignoredError sqref="N11 N13:N15 N12 L13:M15 K13:K16 J16 P11:P16 O11:O15" unlocked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9" id="{67890897-26E4-437E-B16A-0021E127960E}">
            <xm:f>מקרא!$T$11&gt;0</xm:f>
            <x14:dxf>
              <font>
                <b/>
                <i val="0"/>
                <color theme="0"/>
              </font>
              <fill>
                <patternFill>
                  <bgColor rgb="FFFF0000"/>
                </patternFill>
              </fill>
            </x14:dxf>
          </x14:cfRule>
          <xm:sqref>L16:L20</xm:sqref>
        </x14:conditionalFormatting>
        <x14:conditionalFormatting xmlns:xm="http://schemas.microsoft.com/office/excel/2006/main">
          <x14:cfRule type="expression" priority="18" id="{9FB6DBEC-3D19-4203-B5D5-D7F737D70F7D}">
            <xm:f>מקרא!$S$22=NOT(FALSE)</xm:f>
            <x14:dxf>
              <fill>
                <patternFill>
                  <bgColor theme="4" tint="0.59993285927915285"/>
                </patternFill>
              </fill>
            </x14:dxf>
          </x14:cfRule>
          <xm:sqref>L5</xm:sqref>
        </x14:conditionalFormatting>
        <x14:conditionalFormatting xmlns:xm="http://schemas.microsoft.com/office/excel/2006/main">
          <x14:cfRule type="expression" priority="15" id="{45903F24-E36D-434D-BF2A-EB060C27C328}">
            <xm:f>מקרא!$T$20&gt;0</xm:f>
            <x14:dxf>
              <font>
                <b/>
                <i val="0"/>
                <color theme="0"/>
              </font>
              <fill>
                <patternFill>
                  <bgColor rgb="FFFF0000"/>
                </patternFill>
              </fill>
            </x14:dxf>
          </x14:cfRule>
          <xm:sqref>M16:M20</xm:sqref>
        </x14:conditionalFormatting>
        <x14:conditionalFormatting xmlns:xm="http://schemas.microsoft.com/office/excel/2006/main">
          <x14:cfRule type="expression" priority="11" id="{248B3ECF-03AD-4C0E-9F7D-D454B91B3FF3}">
            <xm:f>מקרא!$T$31&gt;0</xm:f>
            <x14:dxf>
              <font>
                <b/>
                <i val="0"/>
                <color theme="0"/>
              </font>
              <fill>
                <patternFill>
                  <bgColor rgb="FFFF0000"/>
                </patternFill>
              </fill>
            </x14:dxf>
          </x14:cfRule>
          <xm:sqref>N16:N20</xm:sqref>
        </x14:conditionalFormatting>
        <x14:conditionalFormatting xmlns:xm="http://schemas.microsoft.com/office/excel/2006/main">
          <x14:cfRule type="expression" priority="10" id="{DDE3E522-BDB5-46B3-8B1F-85C2B778BE87}">
            <xm:f>מקרא!$O$23=TRUE</xm:f>
            <x14:dxf>
              <font>
                <b/>
                <i val="0"/>
                <color rgb="FFFF0000"/>
              </font>
            </x14:dxf>
          </x14:cfRule>
          <xm:sqref>J46 J48</xm:sqref>
        </x14:conditionalFormatting>
        <x14:conditionalFormatting xmlns:xm="http://schemas.microsoft.com/office/excel/2006/main">
          <x14:cfRule type="expression" priority="9" id="{2867940C-0C4B-4573-A12D-D407A570931D}">
            <xm:f>מקרא!$O$24=TRUE</xm:f>
            <x14:dxf>
              <font>
                <b/>
                <i val="0"/>
                <color rgb="FFFF0000"/>
              </font>
            </x14:dxf>
          </x14:cfRule>
          <xm:sqref>L46 L48</xm:sqref>
        </x14:conditionalFormatting>
        <x14:conditionalFormatting xmlns:xm="http://schemas.microsoft.com/office/excel/2006/main">
          <x14:cfRule type="expression" priority="8" id="{24C53079-DD87-4041-9707-D6F9EA01CEA4}">
            <xm:f>מקרא!$O$26=TRUE</xm:f>
            <x14:dxf>
              <font>
                <b/>
                <i val="0"/>
                <color theme="0"/>
              </font>
              <fill>
                <patternFill>
                  <bgColor rgb="FFFF0000"/>
                </patternFill>
              </fill>
            </x14:dxf>
          </x14:cfRule>
          <xm:sqref>I16:I18</xm:sqref>
        </x14:conditionalFormatting>
        <x14:conditionalFormatting xmlns:xm="http://schemas.microsoft.com/office/excel/2006/main">
          <x14:cfRule type="expression" priority="7" id="{5554D4D2-2942-4845-A104-560F7F54E43A}">
            <xm:f>מקרא!$O$28=TRUE</xm:f>
            <x14:dxf>
              <font>
                <b val="0"/>
                <i val="0"/>
                <color theme="0"/>
              </font>
              <fill>
                <patternFill>
                  <bgColor rgb="FFFF0000"/>
                </patternFill>
              </fill>
            </x14:dxf>
          </x14:cfRule>
          <xm:sqref>I55 K51</xm:sqref>
        </x14:conditionalFormatting>
        <x14:conditionalFormatting xmlns:xm="http://schemas.microsoft.com/office/excel/2006/main">
          <x14:cfRule type="expression" priority="4" id="{E305B502-BB74-4B39-9D48-32DF8918A3E0}">
            <xm:f>מקרא!$O$23=TRUE</xm:f>
            <x14:dxf>
              <font>
                <b/>
                <i val="0"/>
                <color theme="0"/>
              </font>
              <fill>
                <patternFill>
                  <bgColor rgb="FFFF0000"/>
                </patternFill>
              </fill>
            </x14:dxf>
          </x14:cfRule>
          <xm:sqref>H21:K21</xm:sqref>
        </x14:conditionalFormatting>
        <x14:conditionalFormatting xmlns:xm="http://schemas.microsoft.com/office/excel/2006/main">
          <x14:cfRule type="expression" priority="3" id="{A2B416FE-1494-47AD-97F5-78791F7731A2}">
            <xm:f>מקרא!$O$24=TRUE</xm:f>
            <x14:dxf>
              <font>
                <b/>
                <i val="0"/>
                <color theme="0"/>
              </font>
              <fill>
                <patternFill>
                  <bgColor rgb="FFFF0000"/>
                </patternFill>
              </fill>
            </x14:dxf>
          </x14:cfRule>
          <xm:sqref>H22:K22</xm:sqref>
        </x14:conditionalFormatting>
        <x14:conditionalFormatting xmlns:xm="http://schemas.microsoft.com/office/excel/2006/main">
          <x14:cfRule type="expression" priority="2" id="{F7114664-153D-48B2-837C-FB4074837C85}">
            <xm:f>מקרא!$O$24=TRUE</xm:f>
            <x14:dxf>
              <font>
                <b/>
                <i val="0"/>
                <color rgb="FFFF0000"/>
              </font>
            </x14:dxf>
          </x14:cfRule>
          <xm:sqref>K46</xm:sqref>
        </x14:conditionalFormatting>
        <x14:conditionalFormatting xmlns:xm="http://schemas.microsoft.com/office/excel/2006/main">
          <x14:cfRule type="expression" priority="1" id="{DD3EC398-461B-4023-9DAF-8F5CEDAABA36}">
            <xm:f>מקרא!$O$24=TRUE</xm:f>
            <x14:dxf>
              <font>
                <b/>
                <i val="0"/>
                <color rgb="FFFF0000"/>
              </font>
            </x14:dxf>
          </x14:cfRule>
          <xm:sqref>K48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מקרא!$N$14:$O$14</xm:f>
          </x14:formula1>
          <xm:sqref>H11:H15</xm:sqref>
        </x14:dataValidation>
        <x14:dataValidation type="list" allowBlank="1" showInputMessage="1" showErrorMessage="1">
          <x14:formula1>
            <xm:f>מקרא!$A$2:$A$67</xm:f>
          </x14:formula1>
          <xm:sqref>M4</xm:sqref>
        </x14:dataValidation>
        <x14:dataValidation type="list" allowBlank="1" showInputMessage="1" showErrorMessage="1">
          <x14:formula1>
            <xm:f>מקרא!$J$2:$J$29</xm:f>
          </x14:formula1>
          <xm:sqref>M7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2"/>
  <sheetViews>
    <sheetView rightToLeft="1" workbookViewId="0">
      <selection activeCell="A82" sqref="A2:A82"/>
    </sheetView>
  </sheetViews>
  <sheetFormatPr defaultRowHeight="14.25" x14ac:dyDescent="0.2"/>
  <cols>
    <col min="1" max="1" width="19" style="23" customWidth="1"/>
    <col min="2" max="2" width="19" style="33" customWidth="1"/>
    <col min="3" max="6" width="19" style="37" customWidth="1"/>
    <col min="7" max="8" width="20.375" style="44" customWidth="1"/>
    <col min="10" max="10" width="21.875" bestFit="1" customWidth="1"/>
    <col min="11" max="11" width="21.875" customWidth="1"/>
    <col min="14" max="14" width="23.5" customWidth="1"/>
    <col min="15" max="15" width="24.375" customWidth="1"/>
    <col min="16" max="18" width="17.75" customWidth="1"/>
  </cols>
  <sheetData>
    <row r="1" spans="1:26" ht="15" x14ac:dyDescent="0.25">
      <c r="A1" s="23" t="s">
        <v>14</v>
      </c>
      <c r="B1" s="59" t="s">
        <v>115</v>
      </c>
      <c r="C1" s="46" t="s">
        <v>116</v>
      </c>
      <c r="D1" s="47" t="s">
        <v>123</v>
      </c>
      <c r="E1" s="47" t="s">
        <v>124</v>
      </c>
      <c r="F1" s="47" t="s">
        <v>12</v>
      </c>
      <c r="G1" s="48" t="s">
        <v>138</v>
      </c>
      <c r="H1" s="49" t="s">
        <v>139</v>
      </c>
      <c r="J1" s="15" t="s">
        <v>73</v>
      </c>
      <c r="L1" t="s">
        <v>106</v>
      </c>
      <c r="M1" t="s">
        <v>90</v>
      </c>
      <c r="N1" t="s">
        <v>92</v>
      </c>
      <c r="P1" t="s">
        <v>84</v>
      </c>
      <c r="Q1" t="s">
        <v>93</v>
      </c>
      <c r="S1" t="s">
        <v>94</v>
      </c>
      <c r="W1" t="s">
        <v>98</v>
      </c>
      <c r="Y1" t="s">
        <v>1</v>
      </c>
      <c r="Z1" t="s">
        <v>3</v>
      </c>
    </row>
    <row r="2" spans="1:26" x14ac:dyDescent="0.2">
      <c r="A2" s="24" t="s">
        <v>59</v>
      </c>
      <c r="B2" s="59">
        <f>VLOOKUP(A2,'[1]נתונים פיזיים ונתוני אוכלוסייה '!$A:$M,13,0)</f>
        <v>7880</v>
      </c>
      <c r="C2" s="59">
        <v>850000</v>
      </c>
      <c r="D2" s="38">
        <v>0.9</v>
      </c>
      <c r="E2" s="38">
        <v>0.8</v>
      </c>
      <c r="F2" s="39">
        <v>5</v>
      </c>
      <c r="G2" s="45">
        <v>0.7</v>
      </c>
      <c r="H2" s="45">
        <v>0.25</v>
      </c>
      <c r="J2" s="16" t="s">
        <v>59</v>
      </c>
      <c r="L2" s="6" t="s">
        <v>103</v>
      </c>
      <c r="M2" t="s">
        <v>1</v>
      </c>
      <c r="N2" s="10">
        <v>0.9</v>
      </c>
      <c r="P2" s="5" t="s">
        <v>85</v>
      </c>
      <c r="Q2" s="8">
        <v>0.37477591930493265</v>
      </c>
      <c r="W2">
        <v>10000</v>
      </c>
      <c r="Y2" t="s">
        <v>2</v>
      </c>
      <c r="Z2" t="s">
        <v>4</v>
      </c>
    </row>
    <row r="3" spans="1:26" x14ac:dyDescent="0.2">
      <c r="A3" s="24" t="s">
        <v>16</v>
      </c>
      <c r="B3" s="59">
        <f>VLOOKUP(A3,'[1]נתונים פיזיים ונתוני אוכלוסייה '!$A:$M,13,0)</f>
        <v>57677</v>
      </c>
      <c r="C3" s="59">
        <v>1000000</v>
      </c>
      <c r="D3" s="38">
        <v>0.9</v>
      </c>
      <c r="E3" s="38">
        <v>0.8</v>
      </c>
      <c r="F3" s="39">
        <v>5</v>
      </c>
      <c r="G3" s="45">
        <v>0.7</v>
      </c>
      <c r="H3" s="45">
        <v>0.25</v>
      </c>
      <c r="J3" s="17" t="s">
        <v>16</v>
      </c>
      <c r="L3" s="7" t="s">
        <v>107</v>
      </c>
      <c r="M3" t="s">
        <v>2</v>
      </c>
      <c r="N3" s="10">
        <v>0.8</v>
      </c>
      <c r="P3" t="s">
        <v>86</v>
      </c>
      <c r="Q3" s="8">
        <v>0.38681670452558881</v>
      </c>
      <c r="S3" t="s">
        <v>95</v>
      </c>
      <c r="W3">
        <v>15</v>
      </c>
      <c r="Y3" t="s">
        <v>12</v>
      </c>
      <c r="Z3" t="s">
        <v>5</v>
      </c>
    </row>
    <row r="4" spans="1:26" ht="28.5" x14ac:dyDescent="0.2">
      <c r="A4" s="24" t="s">
        <v>36</v>
      </c>
      <c r="B4" s="59">
        <f>VLOOKUP(A4,'[1]נתונים פיזיים ונתוני אוכלוסייה '!$A:$M,13,0)</f>
        <v>15146</v>
      </c>
      <c r="C4" s="59">
        <v>1000000</v>
      </c>
      <c r="D4" s="38">
        <v>0.9</v>
      </c>
      <c r="E4" s="38">
        <v>0.8</v>
      </c>
      <c r="F4" s="39">
        <v>5</v>
      </c>
      <c r="G4" s="45">
        <v>0.7</v>
      </c>
      <c r="H4" s="45">
        <v>0.25</v>
      </c>
      <c r="J4" s="16" t="s">
        <v>112</v>
      </c>
      <c r="L4" s="6" t="s">
        <v>104</v>
      </c>
      <c r="M4" t="s">
        <v>91</v>
      </c>
      <c r="N4" s="10">
        <v>0.9</v>
      </c>
      <c r="P4" s="5" t="s">
        <v>87</v>
      </c>
      <c r="Q4" s="8">
        <v>0.18843968686741022</v>
      </c>
      <c r="S4" t="s">
        <v>96</v>
      </c>
      <c r="T4" t="s">
        <v>97</v>
      </c>
      <c r="W4">
        <v>50</v>
      </c>
      <c r="Z4" t="s">
        <v>6</v>
      </c>
    </row>
    <row r="5" spans="1:26" ht="28.5" x14ac:dyDescent="0.2">
      <c r="A5" s="23" t="s">
        <v>56</v>
      </c>
      <c r="B5" s="59">
        <f>VLOOKUP(A5,'[1]נתונים פיזיים ונתוני אוכלוסייה '!$A:$M,13,0)</f>
        <v>8408</v>
      </c>
      <c r="C5" s="59">
        <v>850000</v>
      </c>
      <c r="D5" s="38">
        <v>0.9</v>
      </c>
      <c r="E5" s="38">
        <v>0.8</v>
      </c>
      <c r="F5" s="39">
        <v>5</v>
      </c>
      <c r="G5" s="45">
        <v>0.7</v>
      </c>
      <c r="H5" s="45">
        <v>0.25</v>
      </c>
      <c r="J5" s="16" t="s">
        <v>114</v>
      </c>
      <c r="L5" s="7" t="s">
        <v>105</v>
      </c>
      <c r="M5" t="s">
        <v>12</v>
      </c>
      <c r="N5" s="10">
        <v>7.0000000000000007E-2</v>
      </c>
      <c r="P5" s="7" t="s">
        <v>108</v>
      </c>
      <c r="Q5" s="8">
        <v>0.32247065106568318</v>
      </c>
      <c r="S5">
        <f>'תכנית ראשונית קול קורא 24_20'!G11</f>
        <v>1</v>
      </c>
      <c r="T5" t="str">
        <f>IF('תכנית ראשונית קול קורא 24_20'!L11="","",IF(OR(ISBLANK('תכנית ראשונית קול קורא 24_20'!$H11),ISBLANK('תכנית ראשונית קול קורא 24_20'!$I11),ISBLANK('תכנית ראשונית קול קורא 24_20'!$J11))=TRUE,"",AND('תכנית ראשונית קול קורא 24_20'!H11=$N$14,'תכנית ראשונית קול קורא 24_20'!L11&gt;$W$2)))</f>
        <v/>
      </c>
      <c r="Z5" t="s">
        <v>7</v>
      </c>
    </row>
    <row r="6" spans="1:26" ht="28.5" x14ac:dyDescent="0.2">
      <c r="A6" s="24" t="s">
        <v>40</v>
      </c>
      <c r="B6" s="59">
        <f>VLOOKUP(A6,'[1]נתונים פיזיים ונתוני אוכלוסייה '!$A:$M,13,0)</f>
        <v>13692</v>
      </c>
      <c r="C6" s="59">
        <v>1000000</v>
      </c>
      <c r="D6" s="38">
        <v>0.9</v>
      </c>
      <c r="E6" s="38">
        <v>0.8</v>
      </c>
      <c r="F6" s="39">
        <v>5</v>
      </c>
      <c r="G6" s="45">
        <v>0.7</v>
      </c>
      <c r="H6" s="45">
        <v>0.25</v>
      </c>
      <c r="J6" s="16" t="s">
        <v>113</v>
      </c>
      <c r="P6" s="5" t="s">
        <v>88</v>
      </c>
      <c r="Q6" s="8">
        <v>0.56029267085622625</v>
      </c>
      <c r="S6">
        <f>'תכנית ראשונית קול קורא 24_20'!G12</f>
        <v>2</v>
      </c>
      <c r="T6" t="str">
        <f>IF('תכנית ראשונית קול קורא 24_20'!L12="","",IF(OR(ISBLANK('תכנית ראשונית קול קורא 24_20'!$H12),ISBLANK('תכנית ראשונית קול קורא 24_20'!$I12),ISBLANK('תכנית ראשונית קול קורא 24_20'!$J12))=TRUE,"",AND('תכנית ראשונית קול קורא 24_20'!H12=$N$14,'תכנית ראשונית קול קורא 24_20'!L12&gt;$W$2)))</f>
        <v/>
      </c>
      <c r="Z6" t="s">
        <v>8</v>
      </c>
    </row>
    <row r="7" spans="1:26" x14ac:dyDescent="0.2">
      <c r="A7" s="23" t="s">
        <v>21</v>
      </c>
      <c r="B7" s="59">
        <f>VLOOKUP(A7,'[1]נתונים פיזיים ונתוני אוכלוסייה '!$A:$M,13,0)</f>
        <v>30973</v>
      </c>
      <c r="C7" s="59">
        <v>1000000</v>
      </c>
      <c r="D7" s="38">
        <v>0.9</v>
      </c>
      <c r="E7" s="38">
        <v>0.8</v>
      </c>
      <c r="F7" s="39">
        <v>5</v>
      </c>
      <c r="G7" s="45">
        <v>0.7</v>
      </c>
      <c r="H7" s="45">
        <v>0.25</v>
      </c>
      <c r="J7" s="18" t="s">
        <v>75</v>
      </c>
      <c r="P7" s="13" t="s">
        <v>109</v>
      </c>
      <c r="Q7" s="14">
        <v>0.75</v>
      </c>
      <c r="S7">
        <f>'תכנית ראשונית קול קורא 24_20'!G13</f>
        <v>3</v>
      </c>
      <c r="T7" t="str">
        <f>IF('תכנית ראשונית קול קורא 24_20'!L13="","",IF(OR(ISBLANK('תכנית ראשונית קול קורא 24_20'!$H13),ISBLANK('תכנית ראשונית קול קורא 24_20'!$I13),ISBLANK('תכנית ראשונית קול קורא 24_20'!$J13))=TRUE,"",AND('תכנית ראשונית קול קורא 24_20'!H13=$N$14,'תכנית ראשונית קול קורא 24_20'!L13&gt;$W$2)))</f>
        <v/>
      </c>
      <c r="Z7" t="s">
        <v>9</v>
      </c>
    </row>
    <row r="8" spans="1:26" x14ac:dyDescent="0.2">
      <c r="A8" s="24" t="s">
        <v>57</v>
      </c>
      <c r="B8" s="59">
        <f>VLOOKUP(A8,'[1]נתונים פיזיים ונתוני אוכלוסייה '!$A:$M,13,0)</f>
        <v>8137</v>
      </c>
      <c r="C8" s="59">
        <v>850000</v>
      </c>
      <c r="D8" s="38">
        <v>0.9</v>
      </c>
      <c r="E8" s="38">
        <v>0.8</v>
      </c>
      <c r="F8" s="39">
        <v>5</v>
      </c>
      <c r="G8" s="45">
        <v>0.7</v>
      </c>
      <c r="H8" s="45">
        <v>0.25</v>
      </c>
      <c r="J8" s="17" t="s">
        <v>77</v>
      </c>
      <c r="P8" s="7" t="s">
        <v>110</v>
      </c>
      <c r="Q8" s="14">
        <v>0.32655224603638966</v>
      </c>
      <c r="S8">
        <f>'תכנית ראשונית קול קורא 24_20'!G14</f>
        <v>4</v>
      </c>
      <c r="T8" t="str">
        <f>IF('תכנית ראשונית קול קורא 24_20'!L14="","",IF(OR(ISBLANK('תכנית ראשונית קול קורא 24_20'!$H14),ISBLANK('תכנית ראשונית קול קורא 24_20'!$I14),ISBLANK('תכנית ראשונית קול קורא 24_20'!$J14))=TRUE,"",AND('תכנית ראשונית קול קורא 24_20'!H14=$N$14,'תכנית ראשונית קול קורא 24_20'!L14&gt;$W$2)))</f>
        <v/>
      </c>
    </row>
    <row r="9" spans="1:26" x14ac:dyDescent="0.2">
      <c r="A9" s="23" t="s">
        <v>50</v>
      </c>
      <c r="B9" s="59">
        <f>VLOOKUP(A9,'[1]נתונים פיזיים ונתוני אוכלוסייה '!$A:$M,13,0)</f>
        <v>10137</v>
      </c>
      <c r="C9" s="59">
        <v>1000000</v>
      </c>
      <c r="D9" s="38">
        <v>0.9</v>
      </c>
      <c r="E9" s="38">
        <v>0.8</v>
      </c>
      <c r="F9" s="39">
        <v>5</v>
      </c>
      <c r="G9" s="45">
        <v>0.7</v>
      </c>
      <c r="H9" s="45">
        <v>0.25</v>
      </c>
      <c r="J9" s="17" t="s">
        <v>76</v>
      </c>
      <c r="P9" s="5" t="s">
        <v>111</v>
      </c>
      <c r="Q9" s="8">
        <v>0.14000000000000001</v>
      </c>
      <c r="S9">
        <f>'תכנית ראשונית קול קורא 24_20'!G15</f>
        <v>5</v>
      </c>
      <c r="T9" t="str">
        <f>IF('תכנית ראשונית קול קורא 24_20'!L15="","",IF(OR(ISBLANK('תכנית ראשונית קול קורא 24_20'!$H15),ISBLANK('תכנית ראשונית קול קורא 24_20'!$I15),ISBLANK('תכנית ראשונית קול קורא 24_20'!$J15))=TRUE,"",AND('תכנית ראשונית קול קורא 24_20'!H15=$N$14,'תכנית ראשונית קול קורא 24_20'!L15&gt;$W$2)))</f>
        <v/>
      </c>
    </row>
    <row r="10" spans="1:26" x14ac:dyDescent="0.2">
      <c r="A10" s="24" t="s">
        <v>51</v>
      </c>
      <c r="B10" s="59">
        <f>VLOOKUP(A10,'[1]נתונים פיזיים ונתוני אוכלוסייה '!$A:$M,13,0)</f>
        <v>9959</v>
      </c>
      <c r="C10" s="59">
        <v>850000</v>
      </c>
      <c r="D10" s="38">
        <v>0.9</v>
      </c>
      <c r="E10" s="38">
        <v>0.8</v>
      </c>
      <c r="F10" s="39">
        <v>5</v>
      </c>
      <c r="G10" s="45">
        <v>0.7</v>
      </c>
      <c r="H10" s="45">
        <v>0.25</v>
      </c>
      <c r="J10" s="17" t="s">
        <v>74</v>
      </c>
      <c r="P10" s="5" t="s">
        <v>89</v>
      </c>
      <c r="Q10" s="8">
        <v>0.20798274527392274</v>
      </c>
      <c r="S10" t="e">
        <f>'תכנית ראשונית קול קורא 24_20'!#REF!</f>
        <v>#REF!</v>
      </c>
      <c r="T10" t="e">
        <f>IF('תכנית ראשונית קול קורא 24_20'!#REF!="","",IF(OR(ISBLANK('תכנית ראשונית קול קורא 24_20'!#REF!),ISBLANK('תכנית ראשונית קול קורא 24_20'!#REF!),ISBLANK('תכנית ראשונית קול קורא 24_20'!#REF!))=TRUE,"",AND('תכנית ראשונית קול קורא 24_20'!#REF!=$N$14,'תכנית ראשונית קול קורא 24_20'!#REF!&gt;$W$2)))</f>
        <v>#REF!</v>
      </c>
      <c r="Z10" t="s">
        <v>10</v>
      </c>
    </row>
    <row r="11" spans="1:26" x14ac:dyDescent="0.2">
      <c r="A11" s="24" t="s">
        <v>47</v>
      </c>
      <c r="B11" s="59">
        <f>VLOOKUP(A11,'[1]נתונים פיזיים ונתוני אוכלוסייה '!$A:$M,13,0)</f>
        <v>10497</v>
      </c>
      <c r="C11" s="59">
        <v>1000000</v>
      </c>
      <c r="D11" s="38">
        <v>0.9</v>
      </c>
      <c r="E11" s="38">
        <v>0.8</v>
      </c>
      <c r="F11" s="39">
        <v>5</v>
      </c>
      <c r="G11" s="45">
        <v>0.7</v>
      </c>
      <c r="H11" s="45">
        <v>0.25</v>
      </c>
      <c r="J11" s="18" t="s">
        <v>142</v>
      </c>
      <c r="S11" t="s">
        <v>13</v>
      </c>
      <c r="T11">
        <f>COUNTIF(T5:T10,FALSE)</f>
        <v>0</v>
      </c>
      <c r="Z11" t="s">
        <v>11</v>
      </c>
    </row>
    <row r="12" spans="1:26" x14ac:dyDescent="0.2">
      <c r="A12" s="23" t="s">
        <v>58</v>
      </c>
      <c r="B12" s="59">
        <f>VLOOKUP(A12,'[1]נתונים פיזיים ונתוני אוכלוסייה '!$A:$M,13,0)</f>
        <v>8068</v>
      </c>
      <c r="C12" s="59">
        <v>850000</v>
      </c>
      <c r="D12" s="38">
        <v>0.9</v>
      </c>
      <c r="E12" s="38">
        <v>0.8</v>
      </c>
      <c r="F12" s="39">
        <v>5</v>
      </c>
      <c r="G12" s="45">
        <v>0.7</v>
      </c>
      <c r="H12" s="45">
        <v>0.25</v>
      </c>
      <c r="J12" s="17" t="s">
        <v>143</v>
      </c>
      <c r="Z12" t="s">
        <v>0</v>
      </c>
    </row>
    <row r="13" spans="1:26" x14ac:dyDescent="0.2">
      <c r="A13" s="23" t="s">
        <v>54</v>
      </c>
      <c r="B13" s="59">
        <f>VLOOKUP(A13,'[1]נתונים פיזיים ונתוני אוכלוסייה '!$A:$M,13,0)</f>
        <v>8536</v>
      </c>
      <c r="C13" s="59">
        <v>850000</v>
      </c>
      <c r="D13" s="38">
        <v>0.9</v>
      </c>
      <c r="E13" s="38">
        <v>0.8</v>
      </c>
      <c r="F13" s="39">
        <v>5</v>
      </c>
      <c r="G13" s="45">
        <v>0.7</v>
      </c>
      <c r="H13" s="45">
        <v>0.25</v>
      </c>
      <c r="J13" s="18" t="s">
        <v>145</v>
      </c>
      <c r="S13" t="s">
        <v>99</v>
      </c>
    </row>
    <row r="14" spans="1:26" x14ac:dyDescent="0.2">
      <c r="A14" s="24" t="s">
        <v>28</v>
      </c>
      <c r="B14" s="59">
        <f>VLOOKUP(A14,'[1]נתונים פיזיים ונתוני אוכלוסייה '!$A:$M,13,0)</f>
        <v>21507</v>
      </c>
      <c r="C14" s="59">
        <v>1000000</v>
      </c>
      <c r="D14" s="38">
        <v>0.9</v>
      </c>
      <c r="E14" s="38">
        <v>0.8</v>
      </c>
      <c r="F14" s="39">
        <v>5</v>
      </c>
      <c r="G14" s="45">
        <v>0.7</v>
      </c>
      <c r="H14" s="45">
        <v>0.25</v>
      </c>
      <c r="J14" s="17" t="s">
        <v>144</v>
      </c>
      <c r="N14" s="6" t="s">
        <v>103</v>
      </c>
      <c r="O14" s="7" t="s">
        <v>107</v>
      </c>
      <c r="P14" s="6"/>
      <c r="Q14" s="7"/>
      <c r="S14">
        <f>'תכנית ראשונית קול קורא 24_20'!G11</f>
        <v>1</v>
      </c>
      <c r="T14" t="str">
        <f>IF('תכנית ראשונית קול קורא 24_20'!M11="","",IF(OR(ISBLANK('תכנית ראשונית קול קורא 24_20'!$H11),ISBLANK('תכנית ראשונית קול קורא 24_20'!$I11),ISBLANK('תכנית ראשונית קול קורא 24_20'!$J11))=TRUE,"",AND('תכנית ראשונית קול קורא 24_20'!H11=$O$14,'תכנית ראשונית קול קורא 24_20'!M11&gt;$W$3)))</f>
        <v/>
      </c>
    </row>
    <row r="15" spans="1:26" x14ac:dyDescent="0.2">
      <c r="A15" s="23" t="s">
        <v>48</v>
      </c>
      <c r="B15" s="59">
        <f>VLOOKUP(A15,'[1]נתונים פיזיים ונתוני אוכלוסייה '!$A:$M,13,0)</f>
        <v>10480</v>
      </c>
      <c r="C15" s="59">
        <v>1000000</v>
      </c>
      <c r="D15" s="38">
        <v>0.9</v>
      </c>
      <c r="E15" s="38">
        <v>0.8</v>
      </c>
      <c r="F15" s="39">
        <v>5</v>
      </c>
      <c r="G15" s="45">
        <v>0.7</v>
      </c>
      <c r="H15" s="45">
        <v>0.25</v>
      </c>
      <c r="J15" s="18" t="s">
        <v>21</v>
      </c>
      <c r="N15" s="6" t="s">
        <v>85</v>
      </c>
      <c r="O15" s="7" t="s">
        <v>110</v>
      </c>
      <c r="Q15" s="7"/>
      <c r="S15">
        <f>'תכנית ראשונית קול קורא 24_20'!G12</f>
        <v>2</v>
      </c>
      <c r="T15" t="str">
        <f>IF('תכנית ראשונית קול קורא 24_20'!M12="","",IF(OR(ISBLANK('תכנית ראשונית קול קורא 24_20'!$H12),ISBLANK('תכנית ראשונית קול קורא 24_20'!$I12),ISBLANK('תכנית ראשונית קול קורא 24_20'!$J12))=TRUE,"",AND('תכנית ראשונית קול קורא 24_20'!H12=$O$14,'תכנית ראשונית קול קורא 24_20'!M12&gt;$W$3)))</f>
        <v/>
      </c>
    </row>
    <row r="16" spans="1:26" x14ac:dyDescent="0.2">
      <c r="A16" s="23" t="s">
        <v>35</v>
      </c>
      <c r="B16" s="59">
        <f>VLOOKUP(A16,'[1]נתונים פיזיים ונתוני אוכלוסייה '!$A:$M,13,0)</f>
        <v>15315</v>
      </c>
      <c r="C16" s="59">
        <v>1000000</v>
      </c>
      <c r="D16" s="38">
        <v>0.9</v>
      </c>
      <c r="E16" s="38">
        <v>0.8</v>
      </c>
      <c r="F16" s="39">
        <v>5</v>
      </c>
      <c r="G16" s="45">
        <v>0.7</v>
      </c>
      <c r="H16" s="45">
        <v>0.25</v>
      </c>
      <c r="J16" s="19" t="s">
        <v>47</v>
      </c>
      <c r="N16" s="7" t="s">
        <v>86</v>
      </c>
      <c r="O16" t="s">
        <v>111</v>
      </c>
      <c r="S16">
        <f>'תכנית ראשונית קול קורא 24_20'!G13</f>
        <v>3</v>
      </c>
      <c r="T16" t="str">
        <f>IF('תכנית ראשונית קול קורא 24_20'!M13="","",IF(OR(ISBLANK('תכנית ראשונית קול קורא 24_20'!$H13),ISBLANK('תכנית ראשונית קול קורא 24_20'!$I13),ISBLANK('תכנית ראשונית קול קורא 24_20'!$J13))=TRUE,"",AND('תכנית ראשונית קול קורא 24_20'!H13=$O$14,'תכנית ראשונית קול קורא 24_20'!M13&gt;$W$3)))</f>
        <v/>
      </c>
    </row>
    <row r="17" spans="1:20" x14ac:dyDescent="0.2">
      <c r="A17" s="23" t="s">
        <v>71</v>
      </c>
      <c r="B17" s="59">
        <f>VLOOKUP(A17,'[1]נתונים פיזיים ונתוני אוכלוסייה '!$A:$M,13,0)</f>
        <v>3154</v>
      </c>
      <c r="C17" s="59">
        <v>550000</v>
      </c>
      <c r="D17" s="38">
        <v>0.9</v>
      </c>
      <c r="E17" s="38">
        <v>0.8</v>
      </c>
      <c r="F17" s="39">
        <v>5</v>
      </c>
      <c r="G17" s="45">
        <v>0.7</v>
      </c>
      <c r="H17" s="45">
        <v>0.25</v>
      </c>
      <c r="J17" s="20" t="s">
        <v>60</v>
      </c>
      <c r="N17" s="6" t="s">
        <v>87</v>
      </c>
      <c r="O17" s="6" t="s">
        <v>89</v>
      </c>
      <c r="S17">
        <f>'תכנית ראשונית קול קורא 24_20'!G14</f>
        <v>4</v>
      </c>
      <c r="T17" t="str">
        <f>IF('תכנית ראשונית קול קורא 24_20'!M14="","",IF(OR(ISBLANK('תכנית ראשונית קול קורא 24_20'!$H14),ISBLANK('תכנית ראשונית קול קורא 24_20'!$I14),ISBLANK('תכנית ראשונית קול קורא 24_20'!$J14))=TRUE,"",AND('תכנית ראשונית קול קורא 24_20'!H14=$O$14,'תכנית ראשונית קול קורא 24_20'!M14&gt;$W$3)))</f>
        <v/>
      </c>
    </row>
    <row r="18" spans="1:20" x14ac:dyDescent="0.2">
      <c r="A18" s="24" t="s">
        <v>44</v>
      </c>
      <c r="B18" s="59">
        <f>VLOOKUP(A18,'[1]נתונים פיזיים ונתוני אוכלוסייה '!$A:$M,13,0)</f>
        <v>12473</v>
      </c>
      <c r="C18" s="59">
        <v>1000000</v>
      </c>
      <c r="D18" s="38">
        <v>0.9</v>
      </c>
      <c r="E18" s="38">
        <v>0.8</v>
      </c>
      <c r="F18" s="39">
        <v>5</v>
      </c>
      <c r="G18" s="45">
        <v>0.7</v>
      </c>
      <c r="H18" s="45">
        <v>0.25</v>
      </c>
      <c r="J18" s="19" t="s">
        <v>17</v>
      </c>
      <c r="N18" s="7" t="s">
        <v>108</v>
      </c>
      <c r="S18">
        <f>'תכנית ראשונית קול קורא 24_20'!G15</f>
        <v>5</v>
      </c>
      <c r="T18" t="str">
        <f>IF('תכנית ראשונית קול קורא 24_20'!M15="","",IF(OR(ISBLANK('תכנית ראשונית קול קורא 24_20'!$H15),ISBLANK('תכנית ראשונית קול קורא 24_20'!$I15),ISBLANK('תכנית ראשונית קול קורא 24_20'!$J15))=TRUE,"",AND('תכנית ראשונית קול קורא 24_20'!H15=$O$14,'תכנית ראשונית קול קורא 24_20'!M15&gt;$W$3)))</f>
        <v/>
      </c>
    </row>
    <row r="19" spans="1:20" x14ac:dyDescent="0.2">
      <c r="A19" s="24" t="s">
        <v>45</v>
      </c>
      <c r="B19" s="59">
        <f>VLOOKUP(A19,'[1]נתונים פיזיים ונתוני אוכלוסייה '!$A:$M,13,0)</f>
        <v>10782</v>
      </c>
      <c r="C19" s="59">
        <v>1000000</v>
      </c>
      <c r="D19" s="38">
        <v>0.9</v>
      </c>
      <c r="E19" s="38">
        <v>0.8</v>
      </c>
      <c r="F19" s="39">
        <v>5</v>
      </c>
      <c r="G19" s="45">
        <v>0.7</v>
      </c>
      <c r="H19" s="45">
        <v>0.25</v>
      </c>
      <c r="J19" s="60" t="s">
        <v>19</v>
      </c>
      <c r="N19" s="6" t="s">
        <v>88</v>
      </c>
      <c r="S19" t="e">
        <f>'תכנית ראשונית קול קורא 24_20'!#REF!</f>
        <v>#REF!</v>
      </c>
      <c r="T19" t="e">
        <f>IF('תכנית ראשונית קול קורא 24_20'!#REF!="","",IF(OR(ISBLANK('תכנית ראשונית קול קורא 24_20'!#REF!),ISBLANK('תכנית ראשונית קול קורא 24_20'!#REF!),ISBLANK('תכנית ראשונית קול קורא 24_20'!#REF!))=TRUE,"",AND('תכנית ראשונית קול קורא 24_20'!#REF!=$O$14,'תכנית ראשונית קול קורא 24_20'!#REF!&gt;$W$3)))</f>
        <v>#REF!</v>
      </c>
    </row>
    <row r="20" spans="1:20" x14ac:dyDescent="0.2">
      <c r="A20" s="23" t="s">
        <v>43</v>
      </c>
      <c r="B20" s="59">
        <f>VLOOKUP(A20,'[1]נתונים פיזיים ונתוני אוכלוסייה '!$A:$M,13,0)</f>
        <v>12935</v>
      </c>
      <c r="C20" s="59">
        <v>1000000</v>
      </c>
      <c r="D20" s="38">
        <v>0.9</v>
      </c>
      <c r="E20" s="38">
        <v>0.8</v>
      </c>
      <c r="F20" s="39">
        <v>5</v>
      </c>
      <c r="G20" s="45">
        <v>0.7</v>
      </c>
      <c r="H20" s="45">
        <v>0.25</v>
      </c>
      <c r="J20" s="20" t="s">
        <v>38</v>
      </c>
      <c r="N20" s="12" t="s">
        <v>109</v>
      </c>
      <c r="S20" t="s">
        <v>13</v>
      </c>
      <c r="T20">
        <f>COUNTIF(T14:T19,FALSE)</f>
        <v>0</v>
      </c>
    </row>
    <row r="21" spans="1:20" x14ac:dyDescent="0.2">
      <c r="A21" s="23" t="s">
        <v>46</v>
      </c>
      <c r="B21" s="59">
        <f>VLOOKUP(A21,'[1]נתונים פיזיים ונתוני אוכלוסייה '!$A:$M,13,0)</f>
        <v>10599</v>
      </c>
      <c r="C21" s="59">
        <v>1000000</v>
      </c>
      <c r="D21" s="38">
        <v>0.9</v>
      </c>
      <c r="E21" s="38">
        <v>0.8</v>
      </c>
      <c r="F21" s="39">
        <v>5</v>
      </c>
      <c r="G21" s="45">
        <v>0.7</v>
      </c>
      <c r="H21" s="45">
        <v>0.25</v>
      </c>
      <c r="J21" s="21" t="s">
        <v>49</v>
      </c>
      <c r="Q21">
        <f>0.33*0.42</f>
        <v>0.1386</v>
      </c>
      <c r="S21" t="s">
        <v>102</v>
      </c>
    </row>
    <row r="22" spans="1:20" x14ac:dyDescent="0.2">
      <c r="A22" s="23" t="s">
        <v>60</v>
      </c>
      <c r="B22" s="59">
        <f>VLOOKUP(A22,'[1]נתונים פיזיים ונתוני אוכלוסייה '!$A:$M,13,0)</f>
        <v>7360</v>
      </c>
      <c r="C22" s="59">
        <v>850000</v>
      </c>
      <c r="D22" s="38">
        <v>0.9</v>
      </c>
      <c r="E22" s="38">
        <v>0.8</v>
      </c>
      <c r="F22" s="39">
        <v>5</v>
      </c>
      <c r="G22" s="45">
        <v>0.7</v>
      </c>
      <c r="H22" s="45">
        <v>0.25</v>
      </c>
      <c r="J22" s="21" t="s">
        <v>29</v>
      </c>
      <c r="N22" t="s">
        <v>125</v>
      </c>
      <c r="O22" s="11"/>
      <c r="S22" t="b">
        <f>IF(ISNA(VLOOKUP('תכנית ראשונית קול קורא 24_20'!$M$4,מקרא!$A$72:$A$75,1,0)),FALSE,TRUE)</f>
        <v>0</v>
      </c>
    </row>
    <row r="23" spans="1:20" x14ac:dyDescent="0.2">
      <c r="A23" s="24" t="s">
        <v>55</v>
      </c>
      <c r="B23" s="59">
        <f>VLOOKUP(A23,'[1]נתונים פיזיים ונתוני אוכלוסייה '!$A:$M,13,0)</f>
        <v>8412</v>
      </c>
      <c r="C23" s="59">
        <v>850000</v>
      </c>
      <c r="D23" s="38">
        <v>0.9</v>
      </c>
      <c r="E23" s="38">
        <v>0.8</v>
      </c>
      <c r="F23" s="39">
        <v>5</v>
      </c>
      <c r="G23" s="45">
        <v>0.7</v>
      </c>
      <c r="H23" s="45">
        <v>0.25</v>
      </c>
      <c r="J23" s="21" t="s">
        <v>30</v>
      </c>
      <c r="N23" t="s">
        <v>95</v>
      </c>
      <c r="O23" t="e">
        <f>VLOOKUP('תכנית ראשונית קול קורא 24_20'!$M$4,מקרא!A:H,7,0)&lt;'תכנית ראשונית קול קורא 24_20'!J46</f>
        <v>#N/A</v>
      </c>
    </row>
    <row r="24" spans="1:20" x14ac:dyDescent="0.2">
      <c r="A24" s="24" t="s">
        <v>62</v>
      </c>
      <c r="B24" s="59">
        <f>VLOOKUP(A24,'[1]נתונים פיזיים ונתוני אוכלוסייה '!$A:$M,13,0)</f>
        <v>7011</v>
      </c>
      <c r="C24" s="59">
        <v>850000</v>
      </c>
      <c r="D24" s="38">
        <v>0.9</v>
      </c>
      <c r="E24" s="38">
        <v>0.8</v>
      </c>
      <c r="F24" s="39">
        <v>5</v>
      </c>
      <c r="G24" s="45">
        <v>0.7</v>
      </c>
      <c r="H24" s="45">
        <v>0.25</v>
      </c>
      <c r="J24" s="20" t="s">
        <v>33</v>
      </c>
      <c r="N24" t="s">
        <v>126</v>
      </c>
      <c r="O24" t="e">
        <f>VLOOKUP('תכנית ראשונית קול קורא 24_20'!$M$4,מקרא!A:H,8,0)&lt;'תכנית ראשונית קול קורא 24_20'!K46</f>
        <v>#N/A</v>
      </c>
      <c r="S24" t="s">
        <v>128</v>
      </c>
    </row>
    <row r="25" spans="1:20" x14ac:dyDescent="0.2">
      <c r="A25" s="23" t="s">
        <v>37</v>
      </c>
      <c r="B25" s="59">
        <f>VLOOKUP(A25,'[1]נתונים פיזיים ונתוני אוכלוסייה '!$A:$M,13,0)</f>
        <v>14655</v>
      </c>
      <c r="C25" s="59">
        <v>1000000</v>
      </c>
      <c r="D25" s="38">
        <v>0.9</v>
      </c>
      <c r="E25" s="38">
        <v>0.8</v>
      </c>
      <c r="F25" s="39">
        <v>5</v>
      </c>
      <c r="G25" s="45">
        <v>0.7</v>
      </c>
      <c r="H25" s="45">
        <v>0.25</v>
      </c>
      <c r="J25" s="19" t="s">
        <v>15</v>
      </c>
      <c r="S25">
        <v>1</v>
      </c>
      <c r="T25" t="str">
        <f>IF('תכנית ראשונית קול קורא 24_20'!N11="","",IF(OR(ISBLANK('תכנית ראשונית קול קורא 24_20'!$H11),ISBLANK('תכנית ראשונית קול קורא 24_20'!$I11),ISBLANK('תכנית ראשונית קול קורא 24_20'!$J11))=TRUE,"",AND('תכנית ראשונית קול קורא 24_20'!H11=$O$14,'תכנית ראשונית קול קורא 24_20'!N11&gt;$W$4)))</f>
        <v/>
      </c>
    </row>
    <row r="26" spans="1:20" x14ac:dyDescent="0.2">
      <c r="A26" s="23" t="s">
        <v>17</v>
      </c>
      <c r="B26" s="59">
        <f>VLOOKUP(A26,'[1]נתונים פיזיים ונתוני אוכלוסייה '!$A:$M,13,0)</f>
        <v>45388</v>
      </c>
      <c r="C26" s="59">
        <v>1000000</v>
      </c>
      <c r="D26" s="38">
        <v>0.9</v>
      </c>
      <c r="E26" s="38">
        <v>0.8</v>
      </c>
      <c r="F26" s="39">
        <v>5</v>
      </c>
      <c r="G26" s="45">
        <v>0.7</v>
      </c>
      <c r="H26" s="45">
        <v>0.25</v>
      </c>
      <c r="J26" s="22" t="s">
        <v>20</v>
      </c>
      <c r="N26" t="s">
        <v>149</v>
      </c>
      <c r="O26" t="b">
        <f>AND(COUNTIF('תכנית ראשונית קול קורא 24_20'!I11:I15,N19)&gt;0, SUMIF('תכנית ראשונית קול קורא 24_20'!I11:I15,N19,'תכנית ראשונית קול קורא 24_20'!J11:J15)&gt;35000)</f>
        <v>0</v>
      </c>
      <c r="S26">
        <v>2</v>
      </c>
      <c r="T26" t="str">
        <f>IF('תכנית ראשונית קול קורא 24_20'!N12="","",IF(OR(ISBLANK('תכנית ראשונית קול קורא 24_20'!$H12),ISBLANK('תכנית ראשונית קול קורא 24_20'!$I12),ISBLANK('תכנית ראשונית קול קורא 24_20'!$J12))=TRUE,"",AND('תכנית ראשונית קול קורא 24_20'!H12=$O$14,'תכנית ראשונית קול קורא 24_20'!N12&gt;$W$4)))</f>
        <v/>
      </c>
    </row>
    <row r="27" spans="1:20" x14ac:dyDescent="0.2">
      <c r="A27" s="24" t="s">
        <v>22</v>
      </c>
      <c r="B27" s="59">
        <f>VLOOKUP(A27,'[1]נתונים פיזיים ונתוני אוכלוסייה '!$A:$M,13,0)</f>
        <v>27392</v>
      </c>
      <c r="C27" s="59">
        <v>1000000</v>
      </c>
      <c r="D27" s="38">
        <v>0.9</v>
      </c>
      <c r="E27" s="38">
        <v>0.8</v>
      </c>
      <c r="F27" s="39">
        <v>5</v>
      </c>
      <c r="G27" s="45">
        <v>0.7</v>
      </c>
      <c r="H27" s="45">
        <v>0.25</v>
      </c>
      <c r="J27" s="20" t="s">
        <v>24</v>
      </c>
      <c r="S27">
        <v>3</v>
      </c>
      <c r="T27" t="str">
        <f>IF('תכנית ראשונית קול קורא 24_20'!N13="","",IF(OR(ISBLANK('תכנית ראשונית קול קורא 24_20'!$H13),ISBLANK('תכנית ראשונית קול קורא 24_20'!$I13),ISBLANK('תכנית ראשונית קול קורא 24_20'!$J13))=TRUE,"",AND('תכנית ראשונית קול קורא 24_20'!H13=$O$14,'תכנית ראשונית קול קורא 24_20'!N13&gt;$W$4)))</f>
        <v/>
      </c>
    </row>
    <row r="28" spans="1:20" x14ac:dyDescent="0.2">
      <c r="A28" s="23" t="s">
        <v>19</v>
      </c>
      <c r="B28" s="59">
        <f>VLOOKUP(A28,'[1]נתונים פיזיים ונתוני אוכלוסייה '!$A:$M,13,0)</f>
        <v>35405</v>
      </c>
      <c r="C28" s="59">
        <v>1000000</v>
      </c>
      <c r="D28" s="38">
        <v>0.9</v>
      </c>
      <c r="E28" s="38">
        <v>0.8</v>
      </c>
      <c r="F28" s="39">
        <v>5</v>
      </c>
      <c r="G28" s="45">
        <v>0.7</v>
      </c>
      <c r="H28" s="45">
        <v>0.25</v>
      </c>
      <c r="J28" s="43" t="s">
        <v>61</v>
      </c>
      <c r="N28" t="s">
        <v>154</v>
      </c>
      <c r="O28" t="b">
        <f>'תכנית ראשונית קול קורא 24_20'!J44&lt;'תכנית ראשונית קול קורא 24_20'!J48+'תכנית ראשונית קול קורא 24_20'!L48</f>
        <v>0</v>
      </c>
      <c r="S28">
        <v>4</v>
      </c>
      <c r="T28" t="str">
        <f>IF('תכנית ראשונית קול קורא 24_20'!N14="","",IF(OR(ISBLANK('תכנית ראשונית קול קורא 24_20'!$H14),ISBLANK('תכנית ראשונית קול קורא 24_20'!$I14),ISBLANK('תכנית ראשונית קול קורא 24_20'!$J14))=TRUE,"",AND('תכנית ראשונית קול קורא 24_20'!H14=$O$14,'תכנית ראשונית קול קורא 24_20'!N14&gt;$W$4)))</f>
        <v/>
      </c>
    </row>
    <row r="29" spans="1:20" x14ac:dyDescent="0.2">
      <c r="A29" s="23" t="s">
        <v>31</v>
      </c>
      <c r="B29" s="59">
        <f>VLOOKUP(A29,'[1]נתונים פיזיים ונתוני אוכלוסייה '!$A:$M,13,0)</f>
        <v>19538</v>
      </c>
      <c r="C29" s="59">
        <v>1000000</v>
      </c>
      <c r="D29" s="38">
        <v>0.9</v>
      </c>
      <c r="E29" s="38">
        <v>0.8</v>
      </c>
      <c r="F29" s="39">
        <v>5</v>
      </c>
      <c r="G29" s="45">
        <v>0.7</v>
      </c>
      <c r="H29" s="45">
        <v>0.25</v>
      </c>
      <c r="J29" s="42" t="s">
        <v>18</v>
      </c>
      <c r="S29">
        <v>5</v>
      </c>
      <c r="T29" t="str">
        <f>IF('תכנית ראשונית קול קורא 24_20'!N15="","",IF(OR(ISBLANK('תכנית ראשונית קול קורא 24_20'!$H15),ISBLANK('תכנית ראשונית קול קורא 24_20'!$I15),ISBLANK('תכנית ראשונית קול קורא 24_20'!$J15))=TRUE,"",AND('תכנית ראשונית קול קורא 24_20'!H15=$O$14,'תכנית ראשונית קול קורא 24_20'!N15&gt;$W$4)))</f>
        <v/>
      </c>
    </row>
    <row r="30" spans="1:20" x14ac:dyDescent="0.2">
      <c r="A30" s="24" t="s">
        <v>38</v>
      </c>
      <c r="B30" s="59">
        <f>VLOOKUP(A30,'[1]נתונים פיזיים ונתוני אוכלוסייה '!$A:$M,13,0)</f>
        <v>14473</v>
      </c>
      <c r="C30" s="59">
        <v>1000000</v>
      </c>
      <c r="D30" s="38">
        <v>0.9</v>
      </c>
      <c r="E30" s="38">
        <v>0.8</v>
      </c>
      <c r="F30" s="39">
        <v>5</v>
      </c>
      <c r="G30" s="45">
        <v>0.7</v>
      </c>
      <c r="H30" s="45">
        <v>0.25</v>
      </c>
      <c r="S30">
        <v>6</v>
      </c>
      <c r="T30" t="e">
        <f>IF('תכנית ראשונית קול קורא 24_20'!#REF!="","",IF(OR(ISBLANK('תכנית ראשונית קול קורא 24_20'!#REF!),ISBLANK('תכנית ראשונית קול קורא 24_20'!#REF!),ISBLANK('תכנית ראשונית קול קורא 24_20'!#REF!))=TRUE,"",AND('תכנית ראשונית קול קורא 24_20'!#REF!=$O$14,'תכנית ראשונית קול קורא 24_20'!#REF!&gt;$W$4)))</f>
        <v>#REF!</v>
      </c>
    </row>
    <row r="31" spans="1:20" x14ac:dyDescent="0.2">
      <c r="A31" s="23" t="s">
        <v>68</v>
      </c>
      <c r="B31" s="59">
        <f>VLOOKUP(A31,'[1]נתונים פיזיים ונתוני אוכלוסייה '!$A:$M,13,0)</f>
        <v>3724</v>
      </c>
      <c r="C31" s="59">
        <v>550000</v>
      </c>
      <c r="D31" s="38">
        <v>0.9</v>
      </c>
      <c r="E31" s="38">
        <v>0.8</v>
      </c>
      <c r="F31" s="39">
        <v>5</v>
      </c>
      <c r="G31" s="45">
        <v>0.7</v>
      </c>
      <c r="H31" s="45">
        <v>0.25</v>
      </c>
      <c r="S31" t="s">
        <v>13</v>
      </c>
      <c r="T31">
        <f>COUNTIF(T25:T30,FALSE)</f>
        <v>0</v>
      </c>
    </row>
    <row r="32" spans="1:20" x14ac:dyDescent="0.2">
      <c r="A32" s="23" t="s">
        <v>64</v>
      </c>
      <c r="B32" s="59">
        <f>VLOOKUP(A32,'[1]נתונים פיזיים ונתוני אוכלוסייה '!$A:$M,13,0)</f>
        <v>5732</v>
      </c>
      <c r="C32" s="59">
        <v>700000</v>
      </c>
      <c r="D32" s="38">
        <v>0.9</v>
      </c>
      <c r="E32" s="38">
        <v>0.8</v>
      </c>
      <c r="F32" s="39">
        <v>5</v>
      </c>
      <c r="G32" s="45">
        <v>0.7</v>
      </c>
      <c r="H32" s="45">
        <v>0.25</v>
      </c>
      <c r="J32" t="s">
        <v>140</v>
      </c>
    </row>
    <row r="33" spans="1:10" x14ac:dyDescent="0.2">
      <c r="A33" s="24" t="s">
        <v>67</v>
      </c>
      <c r="B33" s="59">
        <f>VLOOKUP(A33,'[1]נתונים פיזיים ונתוני אוכלוסייה '!$A:$M,13,0)</f>
        <v>3856</v>
      </c>
      <c r="C33" s="59">
        <v>550000</v>
      </c>
      <c r="D33" s="38">
        <v>0.9</v>
      </c>
      <c r="E33" s="38">
        <v>0.8</v>
      </c>
      <c r="F33" s="39">
        <v>5</v>
      </c>
      <c r="G33" s="45">
        <v>0.7</v>
      </c>
      <c r="H33" s="45">
        <v>0.25</v>
      </c>
      <c r="J33" s="40" t="e">
        <f>VLOOKUP('תכנית ראשונית קול קורא 24_20'!M4,מקרא!A:H,7,0)</f>
        <v>#N/A</v>
      </c>
    </row>
    <row r="34" spans="1:10" x14ac:dyDescent="0.2">
      <c r="A34" s="24" t="s">
        <v>49</v>
      </c>
      <c r="B34" s="59">
        <f>VLOOKUP(A34,'[1]נתונים פיזיים ונתוני אוכלוסייה '!$A:$M,13,0)</f>
        <v>10323</v>
      </c>
      <c r="C34" s="59">
        <v>1000000</v>
      </c>
      <c r="D34" s="38">
        <v>0.9</v>
      </c>
      <c r="E34" s="38">
        <v>0.8</v>
      </c>
      <c r="F34" s="39">
        <v>5</v>
      </c>
      <c r="G34" s="45">
        <v>0.7</v>
      </c>
      <c r="H34" s="45">
        <v>0.25</v>
      </c>
      <c r="J34" s="10" t="e">
        <f>VLOOKUP('תכנית ראשונית קול קורא 24_20'!M4,מקרא!A:H,8,0)</f>
        <v>#N/A</v>
      </c>
    </row>
    <row r="35" spans="1:10" x14ac:dyDescent="0.2">
      <c r="A35" s="23" t="s">
        <v>26</v>
      </c>
      <c r="B35" s="59">
        <f>VLOOKUP(A35,'[1]נתונים פיזיים ונתוני אוכלוסייה '!$A:$M,13,0)</f>
        <v>23705</v>
      </c>
      <c r="C35" s="59">
        <v>1000000</v>
      </c>
      <c r="D35" s="38">
        <v>0.9</v>
      </c>
      <c r="E35" s="38">
        <v>0.8</v>
      </c>
      <c r="F35" s="39">
        <v>5</v>
      </c>
      <c r="G35" s="45">
        <v>0.7</v>
      </c>
      <c r="H35" s="45">
        <v>0.25</v>
      </c>
    </row>
    <row r="36" spans="1:10" x14ac:dyDescent="0.2">
      <c r="A36" s="23" t="s">
        <v>29</v>
      </c>
      <c r="B36" s="59">
        <f>VLOOKUP(A36,'[1]נתונים פיזיים ונתוני אוכלוסייה '!$A:$M,13,0)</f>
        <v>21073</v>
      </c>
      <c r="C36" s="59">
        <v>1000000</v>
      </c>
      <c r="D36" s="38">
        <v>0.9</v>
      </c>
      <c r="E36" s="38">
        <v>0.8</v>
      </c>
      <c r="F36" s="39">
        <v>5</v>
      </c>
      <c r="G36" s="45">
        <v>0.7</v>
      </c>
      <c r="H36" s="45">
        <v>0.25</v>
      </c>
      <c r="J36" t="s">
        <v>152</v>
      </c>
    </row>
    <row r="37" spans="1:10" x14ac:dyDescent="0.2">
      <c r="A37" s="23" t="s">
        <v>25</v>
      </c>
      <c r="B37" s="59">
        <f>VLOOKUP(A37,'[1]נתונים פיזיים ונתוני אוכלוסייה '!$A:$M,13,0)</f>
        <v>24757</v>
      </c>
      <c r="C37" s="59">
        <v>1000000</v>
      </c>
      <c r="D37" s="38">
        <v>0.9</v>
      </c>
      <c r="E37" s="38">
        <v>0.8</v>
      </c>
      <c r="F37" s="39">
        <v>5</v>
      </c>
      <c r="G37" s="45">
        <v>0.7</v>
      </c>
      <c r="H37" s="45">
        <v>0.25</v>
      </c>
      <c r="J37" t="e">
        <f>VLOOKUP('תכנית ראשונית קול קורא 24_20'!M4,מקרא!A:H,4,0)</f>
        <v>#N/A</v>
      </c>
    </row>
    <row r="38" spans="1:10" x14ac:dyDescent="0.2">
      <c r="A38" s="24" t="s">
        <v>30</v>
      </c>
      <c r="B38" s="59">
        <f>VLOOKUP(A38,'[1]נתונים פיזיים ונתוני אוכלוסייה '!$A:$M,13,0)</f>
        <v>19691</v>
      </c>
      <c r="C38" s="59">
        <v>1000000</v>
      </c>
      <c r="D38" s="38">
        <v>0.9</v>
      </c>
      <c r="E38" s="38">
        <v>0.8</v>
      </c>
      <c r="F38" s="39">
        <v>5</v>
      </c>
      <c r="G38" s="45">
        <v>0.7</v>
      </c>
      <c r="H38" s="45">
        <v>0.25</v>
      </c>
      <c r="J38" t="e">
        <f>VLOOKUP('תכנית ראשונית קול קורא 24_20'!M4,מקרא!A:H,5,0)</f>
        <v>#N/A</v>
      </c>
    </row>
    <row r="39" spans="1:10" x14ac:dyDescent="0.2">
      <c r="A39" s="24" t="s">
        <v>34</v>
      </c>
      <c r="B39" s="59">
        <f>VLOOKUP(A39,'[1]נתונים פיזיים ונתוני אוכלוסייה '!$A:$M,13,0)</f>
        <v>15630</v>
      </c>
      <c r="C39" s="59">
        <v>1000000</v>
      </c>
      <c r="D39" s="38">
        <v>0.9</v>
      </c>
      <c r="E39" s="38">
        <v>0.8</v>
      </c>
      <c r="F39" s="39">
        <v>5</v>
      </c>
      <c r="G39" s="45">
        <v>0.7</v>
      </c>
      <c r="H39" s="45">
        <v>0.25</v>
      </c>
    </row>
    <row r="40" spans="1:10" x14ac:dyDescent="0.2">
      <c r="A40" s="23" t="s">
        <v>158</v>
      </c>
      <c r="B40" s="59">
        <v>12075</v>
      </c>
      <c r="C40" s="59">
        <v>1000000</v>
      </c>
      <c r="D40" s="54">
        <v>0.95</v>
      </c>
      <c r="E40" s="54">
        <v>0</v>
      </c>
      <c r="F40" s="39">
        <v>5</v>
      </c>
      <c r="G40" s="57">
        <v>0.95</v>
      </c>
      <c r="H40" s="57">
        <v>0</v>
      </c>
    </row>
    <row r="41" spans="1:10" x14ac:dyDescent="0.2">
      <c r="A41" s="24" t="s">
        <v>159</v>
      </c>
      <c r="B41" s="59">
        <v>4351</v>
      </c>
      <c r="C41" s="59">
        <v>700000</v>
      </c>
      <c r="D41" s="54">
        <v>0.95</v>
      </c>
      <c r="E41" s="54">
        <v>0</v>
      </c>
      <c r="F41" s="39">
        <v>5</v>
      </c>
      <c r="G41" s="57">
        <v>0.95</v>
      </c>
      <c r="H41" s="57">
        <v>0</v>
      </c>
    </row>
    <row r="42" spans="1:10" x14ac:dyDescent="0.2">
      <c r="A42" s="24" t="s">
        <v>160</v>
      </c>
      <c r="B42" s="59">
        <v>325</v>
      </c>
      <c r="C42" s="59">
        <v>300000</v>
      </c>
      <c r="D42" s="54">
        <v>0.95</v>
      </c>
      <c r="E42" s="54">
        <v>0</v>
      </c>
      <c r="F42" s="39">
        <v>5</v>
      </c>
      <c r="G42" s="57">
        <v>0.95</v>
      </c>
      <c r="H42" s="57">
        <v>0</v>
      </c>
    </row>
    <row r="43" spans="1:10" x14ac:dyDescent="0.2">
      <c r="A43" s="23" t="s">
        <v>161</v>
      </c>
      <c r="B43" s="59">
        <v>4781</v>
      </c>
      <c r="C43" s="59">
        <v>700000</v>
      </c>
      <c r="D43" s="54">
        <v>0.95</v>
      </c>
      <c r="E43" s="54">
        <v>0</v>
      </c>
      <c r="F43" s="39">
        <v>5</v>
      </c>
      <c r="G43" s="57">
        <v>0.95</v>
      </c>
      <c r="H43" s="57">
        <v>0</v>
      </c>
    </row>
    <row r="44" spans="1:10" x14ac:dyDescent="0.2">
      <c r="A44" s="24" t="s">
        <v>101</v>
      </c>
      <c r="B44" s="59">
        <v>5131</v>
      </c>
      <c r="C44" s="59">
        <v>700000</v>
      </c>
      <c r="D44" s="54">
        <v>0.95</v>
      </c>
      <c r="E44" s="54">
        <v>0</v>
      </c>
      <c r="F44" s="39">
        <v>5</v>
      </c>
      <c r="G44" s="57">
        <v>0.95</v>
      </c>
      <c r="H44" s="57">
        <v>0</v>
      </c>
    </row>
    <row r="45" spans="1:10" x14ac:dyDescent="0.2">
      <c r="A45" s="24" t="s">
        <v>162</v>
      </c>
      <c r="B45" s="59">
        <v>3506</v>
      </c>
      <c r="C45" s="59">
        <v>550000</v>
      </c>
      <c r="D45" s="54">
        <v>0.95</v>
      </c>
      <c r="E45" s="54">
        <v>0</v>
      </c>
      <c r="F45" s="39">
        <v>5</v>
      </c>
      <c r="G45" s="57">
        <v>0.95</v>
      </c>
      <c r="H45" s="57">
        <v>0</v>
      </c>
    </row>
    <row r="46" spans="1:10" x14ac:dyDescent="0.2">
      <c r="A46" s="23" t="s">
        <v>163</v>
      </c>
      <c r="B46" s="59">
        <v>7867</v>
      </c>
      <c r="C46" s="59">
        <v>850000</v>
      </c>
      <c r="D46" s="54">
        <v>0.95</v>
      </c>
      <c r="E46" s="54">
        <v>0</v>
      </c>
      <c r="F46" s="39">
        <v>5</v>
      </c>
      <c r="G46" s="57">
        <v>0.95</v>
      </c>
      <c r="H46" s="57">
        <v>0</v>
      </c>
    </row>
    <row r="47" spans="1:10" x14ac:dyDescent="0.2">
      <c r="A47" s="23" t="s">
        <v>164</v>
      </c>
      <c r="B47" s="59">
        <v>1764</v>
      </c>
      <c r="C47" s="59">
        <v>550000</v>
      </c>
      <c r="D47" s="54">
        <v>0.95</v>
      </c>
      <c r="E47" s="54">
        <v>0</v>
      </c>
      <c r="F47" s="39">
        <v>5</v>
      </c>
      <c r="G47" s="57">
        <v>0.95</v>
      </c>
      <c r="H47" s="57">
        <v>0</v>
      </c>
    </row>
    <row r="48" spans="1:10" x14ac:dyDescent="0.2">
      <c r="A48" s="23" t="s">
        <v>66</v>
      </c>
      <c r="B48" s="59">
        <f>VLOOKUP(A48,'[1]נתונים פיזיים ונתוני אוכלוסייה '!$A:$M,13,0)</f>
        <v>4078</v>
      </c>
      <c r="C48" s="59">
        <v>700000</v>
      </c>
      <c r="D48" s="38">
        <v>0.9</v>
      </c>
      <c r="E48" s="38">
        <v>0.8</v>
      </c>
      <c r="F48" s="39">
        <v>5</v>
      </c>
      <c r="G48" s="45">
        <v>0.7</v>
      </c>
      <c r="H48" s="45">
        <v>0.25</v>
      </c>
    </row>
    <row r="49" spans="1:8" x14ac:dyDescent="0.2">
      <c r="A49" s="23" t="s">
        <v>69</v>
      </c>
      <c r="B49" s="59">
        <f>VLOOKUP(A49,'[1]נתונים פיזיים ונתוני אוכלוסייה '!$A:$M,13,0)</f>
        <v>3267</v>
      </c>
      <c r="C49" s="59">
        <v>550000</v>
      </c>
      <c r="D49" s="38">
        <v>0.9</v>
      </c>
      <c r="E49" s="38">
        <v>0.8</v>
      </c>
      <c r="F49" s="39">
        <v>5</v>
      </c>
      <c r="G49" s="45">
        <v>0.7</v>
      </c>
      <c r="H49" s="45">
        <v>0.25</v>
      </c>
    </row>
    <row r="50" spans="1:8" x14ac:dyDescent="0.2">
      <c r="A50" s="23" t="s">
        <v>33</v>
      </c>
      <c r="B50" s="59">
        <f>VLOOKUP(A50,'[1]נתונים פיזיים ונתוני אוכלוסייה '!$A:$M,13,0)</f>
        <v>15642</v>
      </c>
      <c r="C50" s="59">
        <v>1000000</v>
      </c>
      <c r="D50" s="38">
        <v>0.9</v>
      </c>
      <c r="E50" s="38">
        <v>0.8</v>
      </c>
      <c r="F50" s="39">
        <v>5</v>
      </c>
      <c r="G50" s="45">
        <v>0.7</v>
      </c>
      <c r="H50" s="45">
        <v>0.25</v>
      </c>
    </row>
    <row r="51" spans="1:8" x14ac:dyDescent="0.2">
      <c r="A51" s="23" t="s">
        <v>53</v>
      </c>
      <c r="B51" s="59">
        <f>VLOOKUP(A51,'[1]נתונים פיזיים ונתוני אוכלוסייה '!$A:$M,13,0)</f>
        <v>8655</v>
      </c>
      <c r="C51" s="59">
        <v>850000</v>
      </c>
      <c r="D51" s="38">
        <v>0.9</v>
      </c>
      <c r="E51" s="38">
        <v>0.8</v>
      </c>
      <c r="F51" s="39">
        <v>5</v>
      </c>
      <c r="G51" s="45">
        <v>0.7</v>
      </c>
      <c r="H51" s="45">
        <v>0.25</v>
      </c>
    </row>
    <row r="52" spans="1:8" x14ac:dyDescent="0.2">
      <c r="A52" s="24" t="s">
        <v>42</v>
      </c>
      <c r="B52" s="59">
        <f>VLOOKUP(A52,'[1]נתונים פיזיים ונתוני אוכלוסייה '!$A:$M,13,0)</f>
        <v>13558</v>
      </c>
      <c r="C52" s="59">
        <v>1000000</v>
      </c>
      <c r="D52" s="38">
        <v>0.9</v>
      </c>
      <c r="E52" s="38">
        <v>0.8</v>
      </c>
      <c r="F52" s="39">
        <v>5</v>
      </c>
      <c r="G52" s="45">
        <v>0.7</v>
      </c>
      <c r="H52" s="45">
        <v>0.25</v>
      </c>
    </row>
    <row r="53" spans="1:8" x14ac:dyDescent="0.2">
      <c r="A53" s="23" t="s">
        <v>15</v>
      </c>
      <c r="B53" s="59">
        <f>VLOOKUP(A53,'[1]נתונים פיזיים ונתוני אוכלוסייה '!$A:$M,13,0)</f>
        <v>77925</v>
      </c>
      <c r="C53" s="59">
        <v>1000000</v>
      </c>
      <c r="D53" s="38">
        <v>0.9</v>
      </c>
      <c r="E53" s="38">
        <v>0.8</v>
      </c>
      <c r="F53" s="39">
        <v>5</v>
      </c>
      <c r="G53" s="45">
        <v>0.7</v>
      </c>
      <c r="H53" s="45">
        <v>0.25</v>
      </c>
    </row>
    <row r="54" spans="1:8" x14ac:dyDescent="0.2">
      <c r="A54" s="24" t="s">
        <v>20</v>
      </c>
      <c r="B54" s="59">
        <f>VLOOKUP(A54,'[1]נתונים פיזיים ונתוני אוכלוסייה '!$A:$M,13,0)</f>
        <v>32743</v>
      </c>
      <c r="C54" s="59">
        <v>1000000</v>
      </c>
      <c r="D54" s="38">
        <v>0.9</v>
      </c>
      <c r="E54" s="38">
        <v>0.8</v>
      </c>
      <c r="F54" s="39">
        <v>5</v>
      </c>
      <c r="G54" s="45">
        <v>0.7</v>
      </c>
      <c r="H54" s="45">
        <v>0.25</v>
      </c>
    </row>
    <row r="55" spans="1:8" x14ac:dyDescent="0.2">
      <c r="A55" s="24" t="s">
        <v>72</v>
      </c>
      <c r="B55" s="59">
        <f>VLOOKUP(A55,'[1]נתונים פיזיים ונתוני אוכלוסייה '!$A:$M,13,0)</f>
        <v>2745</v>
      </c>
      <c r="C55" s="59">
        <v>550000</v>
      </c>
      <c r="D55" s="38">
        <v>0.9</v>
      </c>
      <c r="E55" s="38">
        <v>0.8</v>
      </c>
      <c r="F55" s="39">
        <v>5</v>
      </c>
      <c r="G55" s="45">
        <v>0.7</v>
      </c>
      <c r="H55" s="45">
        <v>0.25</v>
      </c>
    </row>
    <row r="56" spans="1:8" x14ac:dyDescent="0.2">
      <c r="A56" s="24" t="s">
        <v>65</v>
      </c>
      <c r="B56" s="59">
        <f>VLOOKUP(A56,'[1]נתונים פיזיים ונתוני אוכלוסייה '!$A:$M,13,0)</f>
        <v>5812</v>
      </c>
      <c r="C56" s="59">
        <v>700000</v>
      </c>
      <c r="D56" s="38">
        <v>0.9</v>
      </c>
      <c r="E56" s="38">
        <v>0.8</v>
      </c>
      <c r="F56" s="39">
        <v>5</v>
      </c>
      <c r="G56" s="45">
        <v>0.7</v>
      </c>
      <c r="H56" s="45">
        <v>0.25</v>
      </c>
    </row>
    <row r="57" spans="1:8" x14ac:dyDescent="0.2">
      <c r="A57" s="24" t="s">
        <v>52</v>
      </c>
      <c r="B57" s="59">
        <f>VLOOKUP(A57,'[1]נתונים פיזיים ונתוני אוכלוסייה '!$A:$M,13,0)</f>
        <v>8654</v>
      </c>
      <c r="C57" s="59">
        <v>850000</v>
      </c>
      <c r="D57" s="38">
        <v>0.9</v>
      </c>
      <c r="E57" s="38">
        <v>0.8</v>
      </c>
      <c r="F57" s="39">
        <v>5</v>
      </c>
      <c r="G57" s="45">
        <v>0.7</v>
      </c>
      <c r="H57" s="45">
        <v>0.25</v>
      </c>
    </row>
    <row r="58" spans="1:8" x14ac:dyDescent="0.2">
      <c r="A58" s="23" t="s">
        <v>39</v>
      </c>
      <c r="B58" s="59">
        <f>VLOOKUP(A58,'[1]נתונים פיזיים ונתוני אוכלוסייה '!$A:$M,13,0)</f>
        <v>13748</v>
      </c>
      <c r="C58" s="59">
        <v>1000000</v>
      </c>
      <c r="D58" s="38">
        <v>0.9</v>
      </c>
      <c r="E58" s="38">
        <v>0.8</v>
      </c>
      <c r="F58" s="39">
        <v>5</v>
      </c>
      <c r="G58" s="45">
        <v>0.7</v>
      </c>
      <c r="H58" s="45">
        <v>0.25</v>
      </c>
    </row>
    <row r="59" spans="1:8" x14ac:dyDescent="0.2">
      <c r="A59" s="23" t="s">
        <v>23</v>
      </c>
      <c r="B59" s="59">
        <f>VLOOKUP(A59,'[1]נתונים פיזיים ונתוני אוכלוסייה '!$A:$M,13,0)</f>
        <v>26641</v>
      </c>
      <c r="C59" s="59">
        <v>1000000</v>
      </c>
      <c r="D59" s="38">
        <v>0.9</v>
      </c>
      <c r="E59" s="38">
        <v>0.8</v>
      </c>
      <c r="F59" s="39">
        <v>5</v>
      </c>
      <c r="G59" s="45">
        <v>0.7</v>
      </c>
      <c r="H59" s="45">
        <v>0.25</v>
      </c>
    </row>
    <row r="60" spans="1:8" x14ac:dyDescent="0.2">
      <c r="A60" s="24" t="s">
        <v>24</v>
      </c>
      <c r="B60" s="59">
        <f>VLOOKUP(A60,'[1]נתונים פיזיים ונתוני אוכלוסייה '!$A:$M,13,0)</f>
        <v>25823</v>
      </c>
      <c r="C60" s="59">
        <v>1000000</v>
      </c>
      <c r="D60" s="38">
        <v>0.9</v>
      </c>
      <c r="E60" s="38">
        <v>0.8</v>
      </c>
      <c r="F60" s="39">
        <v>5</v>
      </c>
      <c r="G60" s="45">
        <v>0.7</v>
      </c>
      <c r="H60" s="45">
        <v>0.25</v>
      </c>
    </row>
    <row r="61" spans="1:8" x14ac:dyDescent="0.2">
      <c r="A61" s="23" t="s">
        <v>41</v>
      </c>
      <c r="B61" s="59">
        <f>VLOOKUP(A61,'[1]נתונים פיזיים ונתוני אוכלוסייה '!$A:$M,13,0)</f>
        <v>13570</v>
      </c>
      <c r="C61" s="59">
        <v>1000000</v>
      </c>
      <c r="D61" s="38">
        <v>0.9</v>
      </c>
      <c r="E61" s="38">
        <v>0.8</v>
      </c>
      <c r="F61" s="39">
        <v>5</v>
      </c>
      <c r="G61" s="45">
        <v>0.7</v>
      </c>
      <c r="H61" s="45">
        <v>0.25</v>
      </c>
    </row>
    <row r="62" spans="1:8" x14ac:dyDescent="0.2">
      <c r="A62" s="24" t="s">
        <v>70</v>
      </c>
      <c r="B62" s="59">
        <f>VLOOKUP(A62,'[1]נתונים פיזיים ונתוני אוכלוסייה '!$A:$M,13,0)</f>
        <v>3236</v>
      </c>
      <c r="C62" s="59">
        <v>550000</v>
      </c>
      <c r="D62" s="38">
        <v>0.9</v>
      </c>
      <c r="E62" s="38">
        <v>0.8</v>
      </c>
      <c r="F62" s="39">
        <v>5</v>
      </c>
      <c r="G62" s="45">
        <v>0.7</v>
      </c>
      <c r="H62" s="45">
        <v>0.25</v>
      </c>
    </row>
    <row r="63" spans="1:8" x14ac:dyDescent="0.2">
      <c r="A63" s="24" t="s">
        <v>27</v>
      </c>
      <c r="B63" s="59">
        <f>VLOOKUP(A63,'[1]נתונים פיזיים ונתוני אוכלוסייה '!$A:$M,13,0)</f>
        <v>23877</v>
      </c>
      <c r="C63" s="59">
        <v>1000000</v>
      </c>
      <c r="D63" s="38">
        <v>0.9</v>
      </c>
      <c r="E63" s="38">
        <v>0.8</v>
      </c>
      <c r="F63" s="39">
        <v>5</v>
      </c>
      <c r="G63" s="45">
        <v>0.7</v>
      </c>
      <c r="H63" s="45">
        <v>0.25</v>
      </c>
    </row>
    <row r="64" spans="1:8" x14ac:dyDescent="0.2">
      <c r="A64" s="24" t="s">
        <v>32</v>
      </c>
      <c r="B64" s="59">
        <f>VLOOKUP(A64,'[1]נתונים פיזיים ונתוני אוכלוסייה '!$A:$M,13,0)</f>
        <v>19265</v>
      </c>
      <c r="C64" s="59">
        <v>1000000</v>
      </c>
      <c r="D64" s="38">
        <v>0.9</v>
      </c>
      <c r="E64" s="38">
        <v>0.8</v>
      </c>
      <c r="F64" s="39">
        <v>5</v>
      </c>
      <c r="G64" s="45">
        <v>0.7</v>
      </c>
      <c r="H64" s="45">
        <v>0.25</v>
      </c>
    </row>
    <row r="65" spans="1:8" x14ac:dyDescent="0.2">
      <c r="A65" s="23" t="s">
        <v>63</v>
      </c>
      <c r="B65" s="59">
        <f>VLOOKUP(A65,'[1]נתונים פיזיים ונתוני אוכלוסייה '!$A:$M,13,0)</f>
        <v>6279</v>
      </c>
      <c r="C65" s="59">
        <v>700000</v>
      </c>
      <c r="D65" s="38">
        <v>0.9</v>
      </c>
      <c r="E65" s="38">
        <v>0.8</v>
      </c>
      <c r="F65" s="39">
        <v>5</v>
      </c>
      <c r="G65" s="45">
        <v>0.7</v>
      </c>
      <c r="H65" s="45">
        <v>0.25</v>
      </c>
    </row>
    <row r="66" spans="1:8" x14ac:dyDescent="0.2">
      <c r="A66" s="24" t="s">
        <v>61</v>
      </c>
      <c r="B66" s="59">
        <f>VLOOKUP(A66,'[1]נתונים פיזיים ונתוני אוכלוסייה '!$A:$M,13,0)</f>
        <v>7381</v>
      </c>
      <c r="C66" s="59">
        <v>850000</v>
      </c>
      <c r="D66" s="38">
        <v>0.9</v>
      </c>
      <c r="E66" s="38">
        <v>0.8</v>
      </c>
      <c r="F66" s="39">
        <v>5</v>
      </c>
      <c r="G66" s="45">
        <v>0.7</v>
      </c>
      <c r="H66" s="45">
        <v>0.25</v>
      </c>
    </row>
    <row r="67" spans="1:8" x14ac:dyDescent="0.2">
      <c r="A67" s="24" t="s">
        <v>18</v>
      </c>
      <c r="B67" s="59">
        <f>VLOOKUP(A67,'[1]נתונים פיזיים ונתוני אוכלוסייה '!$A:$M,13,0)</f>
        <v>43023</v>
      </c>
      <c r="C67" s="59">
        <v>1000000</v>
      </c>
      <c r="D67" s="38">
        <v>0.9</v>
      </c>
      <c r="E67" s="38">
        <v>0.8</v>
      </c>
      <c r="F67" s="39">
        <v>5</v>
      </c>
      <c r="G67" s="45">
        <v>0.7</v>
      </c>
      <c r="H67" s="45">
        <v>0.25</v>
      </c>
    </row>
    <row r="68" spans="1:8" x14ac:dyDescent="0.2">
      <c r="A68" s="51"/>
      <c r="B68" s="52"/>
      <c r="C68" s="53"/>
      <c r="D68" s="55"/>
      <c r="E68" s="55"/>
      <c r="F68" s="56"/>
      <c r="G68" s="58"/>
      <c r="H68" s="58"/>
    </row>
    <row r="69" spans="1:8" x14ac:dyDescent="0.2">
      <c r="B69" s="30"/>
      <c r="C69" s="34"/>
      <c r="D69" s="34"/>
      <c r="E69" s="34"/>
      <c r="F69" s="34"/>
    </row>
    <row r="70" spans="1:8" x14ac:dyDescent="0.2">
      <c r="B70" s="30"/>
      <c r="C70" s="34"/>
      <c r="D70" s="34"/>
      <c r="E70" s="34"/>
      <c r="F70" s="34"/>
    </row>
    <row r="71" spans="1:8" x14ac:dyDescent="0.2">
      <c r="A71" s="24"/>
      <c r="B71" s="31"/>
      <c r="C71" s="35"/>
      <c r="D71" s="35"/>
      <c r="E71" s="35"/>
      <c r="F71" s="35"/>
    </row>
    <row r="72" spans="1:8" x14ac:dyDescent="0.2">
      <c r="A72" s="26"/>
      <c r="B72" s="30"/>
      <c r="C72" s="34"/>
      <c r="D72" s="34"/>
      <c r="E72" s="34"/>
      <c r="F72" s="34"/>
    </row>
    <row r="73" spans="1:8" x14ac:dyDescent="0.2">
      <c r="A73" s="25"/>
      <c r="B73" s="31"/>
      <c r="C73" s="35"/>
      <c r="D73" s="35"/>
      <c r="E73" s="35"/>
      <c r="F73" s="35"/>
    </row>
    <row r="74" spans="1:8" x14ac:dyDescent="0.2">
      <c r="A74" s="26"/>
      <c r="B74" s="30"/>
      <c r="C74" s="34"/>
      <c r="D74" s="34"/>
      <c r="E74" s="34"/>
      <c r="F74" s="34"/>
    </row>
    <row r="75" spans="1:8" x14ac:dyDescent="0.2">
      <c r="A75" s="26"/>
      <c r="B75" s="30"/>
      <c r="C75" s="34"/>
      <c r="D75" s="34"/>
      <c r="E75" s="34"/>
      <c r="F75" s="34"/>
    </row>
    <row r="76" spans="1:8" x14ac:dyDescent="0.2">
      <c r="A76" s="28"/>
      <c r="B76" s="32"/>
      <c r="C76" s="36"/>
      <c r="D76" s="36"/>
      <c r="E76" s="36"/>
      <c r="F76" s="36"/>
    </row>
    <row r="77" spans="1:8" x14ac:dyDescent="0.2">
      <c r="A77" s="27"/>
      <c r="B77" s="31"/>
      <c r="C77" s="35"/>
      <c r="D77" s="35"/>
      <c r="E77" s="35"/>
      <c r="F77" s="35"/>
    </row>
    <row r="78" spans="1:8" x14ac:dyDescent="0.2">
      <c r="A78" s="28"/>
      <c r="B78" s="32"/>
      <c r="C78" s="36"/>
      <c r="D78" s="36"/>
      <c r="E78" s="36"/>
      <c r="F78" s="36"/>
    </row>
    <row r="79" spans="1:8" x14ac:dyDescent="0.2">
      <c r="A79" s="28"/>
      <c r="B79" s="32"/>
      <c r="C79" s="36"/>
      <c r="D79" s="36"/>
      <c r="E79" s="36"/>
      <c r="F79" s="36"/>
    </row>
    <row r="80" spans="1:8" x14ac:dyDescent="0.2">
      <c r="A80" s="29"/>
      <c r="B80" s="30"/>
      <c r="C80" s="34"/>
      <c r="D80" s="34"/>
      <c r="E80" s="34"/>
      <c r="F80" s="34"/>
    </row>
    <row r="81" spans="1:6" x14ac:dyDescent="0.2">
      <c r="A81" s="29"/>
      <c r="B81" s="30"/>
      <c r="C81" s="34"/>
      <c r="D81" s="34"/>
      <c r="E81" s="34"/>
      <c r="F81" s="34"/>
    </row>
    <row r="82" spans="1:6" x14ac:dyDescent="0.2">
      <c r="A82" s="26"/>
      <c r="B82" s="30"/>
      <c r="C82" s="34"/>
      <c r="D82" s="34"/>
      <c r="E82" s="34"/>
      <c r="F82" s="34"/>
    </row>
  </sheetData>
  <conditionalFormatting sqref="K29 K31">
    <cfRule type="expression" priority="5">
      <formula>$O$23=FALSE</formula>
    </cfRule>
  </conditionalFormatting>
  <conditionalFormatting sqref="A1">
    <cfRule type="duplicateValues" dxfId="19" priority="4"/>
  </conditionalFormatting>
  <conditionalFormatting sqref="A2:A67">
    <cfRule type="duplicateValues" dxfId="18" priority="3"/>
  </conditionalFormatting>
  <conditionalFormatting sqref="J28">
    <cfRule type="duplicateValues" dxfId="17" priority="2"/>
  </conditionalFormatting>
  <conditionalFormatting sqref="J29">
    <cfRule type="duplicateValues" dxfId="16" priority="1"/>
  </conditionalFormatting>
  <pageMargins left="0.7" right="0.7" top="0.75" bottom="0.75" header="0.3" footer="0.3"/>
  <pageSetup paperSize="9" orientation="portrait"/>
  <tableParts count="5">
    <tablePart r:id="rId1"/>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3</vt:i4>
      </vt:variant>
    </vt:vector>
  </HeadingPairs>
  <TitlesOfParts>
    <vt:vector size="5" baseType="lpstr">
      <vt:lpstr>תכנית ראשונית קול קורא 24_20</vt:lpstr>
      <vt:lpstr>מקרא</vt:lpstr>
      <vt:lpstr>אנרגיה_מתחדשת</vt:lpstr>
      <vt:lpstr>דמי_ניהול</vt:lpstr>
      <vt:lpstr>התייעלות_באנרגיה</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גיא מזרחי</dc:creator>
  <cp:keywords/>
  <dc:description/>
  <cp:lastModifiedBy>ערן צחי</cp:lastModifiedBy>
  <dcterms:created xsi:type="dcterms:W3CDTF">2024-09-26T10:09:03Z</dcterms:created>
  <dcterms:modified xsi:type="dcterms:W3CDTF">2024-09-30T11:51:49Z</dcterms:modified>
  <cp:category/>
</cp:coreProperties>
</file>